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30375" windowHeight="12720"/>
  </bookViews>
  <sheets>
    <sheet name="Rekapitulace stavby" sheetId="1" r:id="rId1"/>
    <sheet name="VON - Vedlejší a ostatní ..." sheetId="2" r:id="rId2"/>
    <sheet name="D.1.4.1 - VYTÁPĚNÍ" sheetId="3" r:id="rId3"/>
    <sheet name="SO 03 - KANALIZAČNÍ PŘÍPOJKY" sheetId="4" r:id="rId4"/>
  </sheets>
  <definedNames>
    <definedName name="_xlnm._FilterDatabase" localSheetId="2" hidden="1">'D.1.4.1 - VYTÁPĚNÍ'!$C$131:$K$227</definedName>
    <definedName name="_xlnm._FilterDatabase" localSheetId="3" hidden="1">'SO 03 - KANALIZAČNÍ PŘÍPOJKY'!$C$127:$K$161</definedName>
    <definedName name="_xlnm._FilterDatabase" localSheetId="1" hidden="1">'VON - Vedlejší a ostatní ...'!$C$126:$K$154</definedName>
    <definedName name="_xlnm.Print_Titles" localSheetId="2">'D.1.4.1 - VYTÁPĚNÍ'!$131:$131</definedName>
    <definedName name="_xlnm.Print_Titles" localSheetId="0">'Rekapitulace stavby'!$92:$92</definedName>
    <definedName name="_xlnm.Print_Titles" localSheetId="3">'SO 03 - KANALIZAČNÍ PŘÍPOJKY'!$127:$127</definedName>
    <definedName name="_xlnm.Print_Titles" localSheetId="1">'VON - Vedlejší a ostatní ...'!$126:$126</definedName>
    <definedName name="_xlnm.Print_Area" localSheetId="2">'D.1.4.1 - VYTÁPĚNÍ'!$C$4:$J$41,'D.1.4.1 - VYTÁPĚNÍ'!$C$50:$J$76,'D.1.4.1 - VYTÁPĚNÍ'!$C$82:$J$111,'D.1.4.1 - VYTÁPĚNÍ'!$C$117:$K$227</definedName>
    <definedName name="_xlnm.Print_Area" localSheetId="0">'Rekapitulace stavby'!$D$4:$AO$76,'Rekapitulace stavby'!$C$82:$AQ$99</definedName>
    <definedName name="_xlnm.Print_Area" localSheetId="3">'SO 03 - KANALIZAČNÍ PŘÍPOJKY'!$C$4:$J$41,'SO 03 - KANALIZAČNÍ PŘÍPOJKY'!$C$50:$J$76,'SO 03 - KANALIZAČNÍ PŘÍPOJKY'!$C$82:$J$107,'SO 03 - KANALIZAČNÍ PŘÍPOJKY'!$C$113:$K$161</definedName>
    <definedName name="_xlnm.Print_Area" localSheetId="1">'VON - Vedlejší a ostatní ...'!$C$4:$J$41,'VON - Vedlejší a ostatní ...'!$C$50:$J$76,'VON - Vedlejší a ostatní ...'!$C$82:$J$106,'VON - Vedlejší a ostatní ...'!$C$112:$K$154</definedName>
  </definedNames>
  <calcPr calcId="125725"/>
</workbook>
</file>

<file path=xl/calcChain.xml><?xml version="1.0" encoding="utf-8"?>
<calcChain xmlns="http://schemas.openxmlformats.org/spreadsheetml/2006/main">
  <c r="J39" i="4"/>
  <c r="J38"/>
  <c r="AY98" i="1" s="1"/>
  <c r="J37" i="4"/>
  <c r="AX98" i="1" s="1"/>
  <c r="BI161" i="4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 s="1"/>
  <c r="R146"/>
  <c r="R145" s="1"/>
  <c r="P146"/>
  <c r="P145"/>
  <c r="BI144"/>
  <c r="BH144"/>
  <c r="BG144"/>
  <c r="BF144"/>
  <c r="T144"/>
  <c r="T143" s="1"/>
  <c r="R144"/>
  <c r="R143"/>
  <c r="P144"/>
  <c r="P143" s="1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91"/>
  <c r="E89"/>
  <c r="J26"/>
  <c r="E26"/>
  <c r="J125" s="1"/>
  <c r="J25"/>
  <c r="J23"/>
  <c r="E23"/>
  <c r="J93" s="1"/>
  <c r="J22"/>
  <c r="J20"/>
  <c r="E20"/>
  <c r="F94"/>
  <c r="J19"/>
  <c r="J17"/>
  <c r="E17"/>
  <c r="F124" s="1"/>
  <c r="J16"/>
  <c r="J14"/>
  <c r="J122" s="1"/>
  <c r="E7"/>
  <c r="E85" s="1"/>
  <c r="J39" i="3"/>
  <c r="J38"/>
  <c r="AY97" i="1" s="1"/>
  <c r="J37" i="3"/>
  <c r="AX97" i="1" s="1"/>
  <c r="BI227" i="3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 s="1"/>
  <c r="R140"/>
  <c r="R139"/>
  <c r="P140"/>
  <c r="P139" s="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91"/>
  <c r="E89"/>
  <c r="J26"/>
  <c r="E26"/>
  <c r="J129" s="1"/>
  <c r="J25"/>
  <c r="J23"/>
  <c r="E23"/>
  <c r="J128" s="1"/>
  <c r="J22"/>
  <c r="J20"/>
  <c r="E20"/>
  <c r="F94" s="1"/>
  <c r="J19"/>
  <c r="J17"/>
  <c r="E17"/>
  <c r="F93" s="1"/>
  <c r="J16"/>
  <c r="J14"/>
  <c r="J91" s="1"/>
  <c r="E7"/>
  <c r="E120" s="1"/>
  <c r="J39" i="2"/>
  <c r="J38"/>
  <c r="AY96" i="1" s="1"/>
  <c r="J37" i="2"/>
  <c r="AX96" i="1"/>
  <c r="BI153" i="2"/>
  <c r="BH153"/>
  <c r="BG153"/>
  <c r="BF153"/>
  <c r="T153"/>
  <c r="T152" s="1"/>
  <c r="R153"/>
  <c r="R152"/>
  <c r="P153"/>
  <c r="P152" s="1"/>
  <c r="BI150"/>
  <c r="BH150"/>
  <c r="BG150"/>
  <c r="BF150"/>
  <c r="T150"/>
  <c r="T149"/>
  <c r="R150"/>
  <c r="R149" s="1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 s="1"/>
  <c r="P135"/>
  <c r="P134" s="1"/>
  <c r="BI132"/>
  <c r="BH132"/>
  <c r="BG132"/>
  <c r="BF132"/>
  <c r="T132"/>
  <c r="R132"/>
  <c r="P132"/>
  <c r="BI130"/>
  <c r="BH130"/>
  <c r="BG130"/>
  <c r="BF130"/>
  <c r="T130"/>
  <c r="R130"/>
  <c r="P130"/>
  <c r="F124"/>
  <c r="J123"/>
  <c r="F123"/>
  <c r="F121"/>
  <c r="E119"/>
  <c r="F94"/>
  <c r="J93"/>
  <c r="F93"/>
  <c r="F91"/>
  <c r="E89"/>
  <c r="J26"/>
  <c r="E26"/>
  <c r="J94" s="1"/>
  <c r="J25"/>
  <c r="J14"/>
  <c r="J91" s="1"/>
  <c r="E7"/>
  <c r="E85" s="1"/>
  <c r="L90" i="1"/>
  <c r="AM90"/>
  <c r="AM89"/>
  <c r="L89"/>
  <c r="AM87"/>
  <c r="L87"/>
  <c r="L85"/>
  <c r="L84"/>
  <c r="J158" i="4"/>
  <c r="BK156"/>
  <c r="J146"/>
  <c r="J144"/>
  <c r="J141"/>
  <c r="J139"/>
  <c r="J135"/>
  <c r="BK224" i="3"/>
  <c r="BK211"/>
  <c r="BK205"/>
  <c r="BK203"/>
  <c r="J200"/>
  <c r="J199"/>
  <c r="BK198"/>
  <c r="J194"/>
  <c r="J188"/>
  <c r="J187"/>
  <c r="J184"/>
  <c r="BK176"/>
  <c r="BK175"/>
  <c r="J171"/>
  <c r="J165"/>
  <c r="BK161"/>
  <c r="J159"/>
  <c r="BK146"/>
  <c r="J138"/>
  <c r="BK153" i="2"/>
  <c r="J150"/>
  <c r="J142"/>
  <c r="BK132"/>
  <c r="BK161" i="4"/>
  <c r="BK160"/>
  <c r="BK158"/>
  <c r="BK157"/>
  <c r="J153"/>
  <c r="J152"/>
  <c r="J151"/>
  <c r="J150"/>
  <c r="BK149"/>
  <c r="J148"/>
  <c r="BK146"/>
  <c r="J142"/>
  <c r="BK141"/>
  <c r="J136"/>
  <c r="J133"/>
  <c r="BK225" i="3"/>
  <c r="BK223"/>
  <c r="J221"/>
  <c r="BK218"/>
  <c r="J217"/>
  <c r="BK210"/>
  <c r="BK206"/>
  <c r="J201"/>
  <c r="BK199"/>
  <c r="BK188"/>
  <c r="J183"/>
  <c r="BK179"/>
  <c r="J177"/>
  <c r="J175"/>
  <c r="J173"/>
  <c r="J170"/>
  <c r="J163"/>
  <c r="BK154"/>
  <c r="J148"/>
  <c r="BK147"/>
  <c r="BK138"/>
  <c r="BK136"/>
  <c r="BK135"/>
  <c r="J161" i="4"/>
  <c r="J160"/>
  <c r="J157"/>
  <c r="J156"/>
  <c r="BK153"/>
  <c r="BK152"/>
  <c r="BK151"/>
  <c r="BK150"/>
  <c r="J149"/>
  <c r="BK148"/>
  <c r="BK144"/>
  <c r="BK142"/>
  <c r="J138"/>
  <c r="BK136"/>
  <c r="BK135"/>
  <c r="J134"/>
  <c r="J131"/>
  <c r="J225" i="3"/>
  <c r="BK222"/>
  <c r="J220"/>
  <c r="J219"/>
  <c r="J215"/>
  <c r="J213"/>
  <c r="BK208"/>
  <c r="J203"/>
  <c r="BK200"/>
  <c r="J197"/>
  <c r="BK196"/>
  <c r="J195"/>
  <c r="BK192"/>
  <c r="J191"/>
  <c r="BK185"/>
  <c r="BK184"/>
  <c r="BK181"/>
  <c r="J178"/>
  <c r="J176"/>
  <c r="BK170"/>
  <c r="J167"/>
  <c r="J166"/>
  <c r="J164"/>
  <c r="BK163"/>
  <c r="J157"/>
  <c r="J154"/>
  <c r="BK152"/>
  <c r="J147"/>
  <c r="BK137"/>
  <c r="J136"/>
  <c r="J147" i="2"/>
  <c r="BK135"/>
  <c r="BK140" i="4"/>
  <c r="BK139"/>
  <c r="BK138"/>
  <c r="BK137"/>
  <c r="BK134"/>
  <c r="BK133"/>
  <c r="BK132"/>
  <c r="BK131"/>
  <c r="J223" i="3"/>
  <c r="BK212"/>
  <c r="BK209"/>
  <c r="J208"/>
  <c r="J181"/>
  <c r="BK168"/>
  <c r="J161"/>
  <c r="J160"/>
  <c r="BK158"/>
  <c r="J153"/>
  <c r="BK151"/>
  <c r="J146"/>
  <c r="J145"/>
  <c r="BK147" i="2"/>
  <c r="BK145"/>
  <c r="BK140"/>
  <c r="J138"/>
  <c r="BK130"/>
  <c r="J140" i="4"/>
  <c r="J137"/>
  <c r="J132"/>
  <c r="BK226" i="3"/>
  <c r="J218"/>
  <c r="BK217"/>
  <c r="BK213"/>
  <c r="BK201"/>
  <c r="BK195"/>
  <c r="J193"/>
  <c r="BK191"/>
  <c r="BK183"/>
  <c r="J180"/>
  <c r="J179"/>
  <c r="J174"/>
  <c r="BK172"/>
  <c r="BK171"/>
  <c r="J169"/>
  <c r="J168"/>
  <c r="BK166"/>
  <c r="J158"/>
  <c r="J149"/>
  <c r="J137"/>
  <c r="J135"/>
  <c r="J153" i="2"/>
  <c r="J135"/>
  <c r="J130"/>
  <c r="J222" i="3"/>
  <c r="BK215"/>
  <c r="J209"/>
  <c r="J206"/>
  <c r="J205"/>
  <c r="J202"/>
  <c r="BK193"/>
  <c r="J189"/>
  <c r="BK187"/>
  <c r="J182"/>
  <c r="BK180"/>
  <c r="BK177"/>
  <c r="BK160"/>
  <c r="BK159"/>
  <c r="J151"/>
  <c r="J150"/>
  <c r="J142"/>
  <c r="BK140"/>
  <c r="J140" i="2"/>
  <c r="BK221" i="3"/>
  <c r="BK220"/>
  <c r="BK219"/>
  <c r="J214"/>
  <c r="J212"/>
  <c r="J211"/>
  <c r="J210"/>
  <c r="J207"/>
  <c r="BK202"/>
  <c r="J198"/>
  <c r="J196"/>
  <c r="J192"/>
  <c r="BK189"/>
  <c r="J185"/>
  <c r="BK178"/>
  <c r="BK173"/>
  <c r="BK164"/>
  <c r="BK150"/>
  <c r="BK145"/>
  <c r="J143"/>
  <c r="BK142"/>
  <c r="J140"/>
  <c r="BK150" i="2"/>
  <c r="BK138"/>
  <c r="J132"/>
  <c r="AS95" i="1"/>
  <c r="BK227" i="3"/>
  <c r="J227"/>
  <c r="J226"/>
  <c r="J224"/>
  <c r="BK214"/>
  <c r="BK207"/>
  <c r="BK197"/>
  <c r="BK194"/>
  <c r="BK182"/>
  <c r="BK174"/>
  <c r="J172"/>
  <c r="BK169"/>
  <c r="BK167"/>
  <c r="BK165"/>
  <c r="BK157"/>
  <c r="BK153"/>
  <c r="J152"/>
  <c r="BK149"/>
  <c r="BK148"/>
  <c r="BK143"/>
  <c r="J145" i="2"/>
  <c r="BK142"/>
  <c r="P144" l="1"/>
  <c r="BK137"/>
  <c r="J137" s="1"/>
  <c r="J102" s="1"/>
  <c r="T144"/>
  <c r="T144" i="3"/>
  <c r="P156"/>
  <c r="R137" i="2"/>
  <c r="T134" i="3"/>
  <c r="R141"/>
  <c r="BK156"/>
  <c r="R156"/>
  <c r="BK186"/>
  <c r="J186" s="1"/>
  <c r="J107" s="1"/>
  <c r="R190"/>
  <c r="T216"/>
  <c r="P134"/>
  <c r="R144"/>
  <c r="T162"/>
  <c r="P190"/>
  <c r="R204"/>
  <c r="R129" i="2"/>
  <c r="T137"/>
  <c r="R134" i="3"/>
  <c r="R133" s="1"/>
  <c r="T141"/>
  <c r="R162"/>
  <c r="BK190"/>
  <c r="J190" s="1"/>
  <c r="J108" s="1"/>
  <c r="BK216"/>
  <c r="J216"/>
  <c r="J110" s="1"/>
  <c r="R130" i="4"/>
  <c r="P129" i="2"/>
  <c r="BK144"/>
  <c r="J144" s="1"/>
  <c r="J103" s="1"/>
  <c r="BK134" i="3"/>
  <c r="J134" s="1"/>
  <c r="J100" s="1"/>
  <c r="BK144"/>
  <c r="J144" s="1"/>
  <c r="J103" s="1"/>
  <c r="BK162"/>
  <c r="J162"/>
  <c r="J106" s="1"/>
  <c r="R186"/>
  <c r="BK204"/>
  <c r="J204" s="1"/>
  <c r="J109" s="1"/>
  <c r="R216"/>
  <c r="P130" i="4"/>
  <c r="R147"/>
  <c r="P155"/>
  <c r="T155"/>
  <c r="R159"/>
  <c r="R154" s="1"/>
  <c r="BK129" i="2"/>
  <c r="J129" s="1"/>
  <c r="J100" s="1"/>
  <c r="R144"/>
  <c r="P144" i="3"/>
  <c r="T156"/>
  <c r="P186"/>
  <c r="T186"/>
  <c r="P204"/>
  <c r="T204"/>
  <c r="T130" i="4"/>
  <c r="T129" s="1"/>
  <c r="BK147"/>
  <c r="J147" s="1"/>
  <c r="J103" s="1"/>
  <c r="T147"/>
  <c r="BK155"/>
  <c r="J155" s="1"/>
  <c r="J105" s="1"/>
  <c r="R155"/>
  <c r="P159"/>
  <c r="T129" i="2"/>
  <c r="T128" s="1"/>
  <c r="T127" s="1"/>
  <c r="P137"/>
  <c r="BK141" i="3"/>
  <c r="J141" s="1"/>
  <c r="J102" s="1"/>
  <c r="P141"/>
  <c r="P162"/>
  <c r="T190"/>
  <c r="P216"/>
  <c r="BK130" i="4"/>
  <c r="J130" s="1"/>
  <c r="J100" s="1"/>
  <c r="P147"/>
  <c r="BK159"/>
  <c r="J159" s="1"/>
  <c r="J106" s="1"/>
  <c r="T159"/>
  <c r="E115" i="2"/>
  <c r="J124"/>
  <c r="BE140"/>
  <c r="E85" i="3"/>
  <c r="BE177"/>
  <c r="BE199"/>
  <c r="BE203"/>
  <c r="BE211"/>
  <c r="BE212"/>
  <c r="BE217"/>
  <c r="BE227"/>
  <c r="BE135" i="2"/>
  <c r="BE147"/>
  <c r="BE153"/>
  <c r="J126" i="3"/>
  <c r="BE136"/>
  <c r="BE146"/>
  <c r="BE157"/>
  <c r="BE158"/>
  <c r="BE171"/>
  <c r="BE175"/>
  <c r="BE176"/>
  <c r="BE187"/>
  <c r="BE200"/>
  <c r="BE218"/>
  <c r="BE151" i="4"/>
  <c r="J121" i="2"/>
  <c r="BE132"/>
  <c r="BK134"/>
  <c r="J134" s="1"/>
  <c r="J101" s="1"/>
  <c r="F129" i="3"/>
  <c r="BE137"/>
  <c r="BE145"/>
  <c r="BE147"/>
  <c r="BE154"/>
  <c r="BE169"/>
  <c r="BE170"/>
  <c r="BE173"/>
  <c r="BE196"/>
  <c r="BE213"/>
  <c r="BE225"/>
  <c r="F93" i="4"/>
  <c r="F125"/>
  <c r="BE138" i="2"/>
  <c r="BE150"/>
  <c r="BK149"/>
  <c r="J149" s="1"/>
  <c r="J104" s="1"/>
  <c r="BE138" i="3"/>
  <c r="BE140"/>
  <c r="BE142"/>
  <c r="BE153"/>
  <c r="BE161"/>
  <c r="BE163"/>
  <c r="BE165"/>
  <c r="BE189"/>
  <c r="BE208"/>
  <c r="BE214"/>
  <c r="BE219"/>
  <c r="BE221"/>
  <c r="BE222"/>
  <c r="BE224"/>
  <c r="E116" i="4"/>
  <c r="BE131"/>
  <c r="BE136"/>
  <c r="BK152" i="2"/>
  <c r="J152" s="1"/>
  <c r="J105" s="1"/>
  <c r="J93" i="3"/>
  <c r="BE135"/>
  <c r="BE149"/>
  <c r="BE164"/>
  <c r="BE166"/>
  <c r="BE174"/>
  <c r="BE179"/>
  <c r="BE182"/>
  <c r="BE183"/>
  <c r="BE194"/>
  <c r="BE205"/>
  <c r="BE206"/>
  <c r="BE210"/>
  <c r="BE220"/>
  <c r="J94" i="4"/>
  <c r="BE141"/>
  <c r="BK145"/>
  <c r="J145" s="1"/>
  <c r="J102" s="1"/>
  <c r="J94" i="3"/>
  <c r="F128"/>
  <c r="BE159"/>
  <c r="BE168"/>
  <c r="BE172"/>
  <c r="BE188"/>
  <c r="BE198"/>
  <c r="BE223"/>
  <c r="BE226"/>
  <c r="J91" i="4"/>
  <c r="J124"/>
  <c r="BE133"/>
  <c r="BE137"/>
  <c r="BE139"/>
  <c r="BE142"/>
  <c r="BE146"/>
  <c r="BE148"/>
  <c r="BE150"/>
  <c r="BE152"/>
  <c r="BE153"/>
  <c r="BK143"/>
  <c r="J143" s="1"/>
  <c r="J101" s="1"/>
  <c r="BE142" i="2"/>
  <c r="BE145"/>
  <c r="BE151" i="3"/>
  <c r="BE160"/>
  <c r="BE167"/>
  <c r="BE181"/>
  <c r="BE184"/>
  <c r="BE193"/>
  <c r="BE197"/>
  <c r="BE202"/>
  <c r="BE132" i="4"/>
  <c r="BE135"/>
  <c r="BE138"/>
  <c r="BE140"/>
  <c r="BE144"/>
  <c r="BE149"/>
  <c r="BE156"/>
  <c r="BE158"/>
  <c r="BE130" i="2"/>
  <c r="BE143" i="3"/>
  <c r="BE148"/>
  <c r="BE150"/>
  <c r="BE152"/>
  <c r="BE178"/>
  <c r="BE180"/>
  <c r="BE185"/>
  <c r="BE191"/>
  <c r="BE192"/>
  <c r="BE195"/>
  <c r="BE201"/>
  <c r="BE207"/>
  <c r="BE209"/>
  <c r="BE215"/>
  <c r="BK139"/>
  <c r="J139" s="1"/>
  <c r="J101" s="1"/>
  <c r="BE134" i="4"/>
  <c r="BE157"/>
  <c r="BE160"/>
  <c r="BE161"/>
  <c r="F36" i="2"/>
  <c r="BA96" i="1"/>
  <c r="F39" i="2"/>
  <c r="BD96" i="1" s="1"/>
  <c r="J36" i="4"/>
  <c r="AW98" i="1" s="1"/>
  <c r="F37" i="4"/>
  <c r="BB98" i="1" s="1"/>
  <c r="AS94"/>
  <c r="F38" i="3"/>
  <c r="BC97" i="1" s="1"/>
  <c r="F39" i="4"/>
  <c r="BD98" i="1" s="1"/>
  <c r="F37" i="2"/>
  <c r="BB96" i="1"/>
  <c r="F36" i="3"/>
  <c r="BA97" i="1" s="1"/>
  <c r="J36" i="2"/>
  <c r="AW96" i="1" s="1"/>
  <c r="F39" i="3"/>
  <c r="BD97" i="1"/>
  <c r="F36" i="4"/>
  <c r="BA98" i="1" s="1"/>
  <c r="J36" i="3"/>
  <c r="AW97" i="1" s="1"/>
  <c r="F38" i="2"/>
  <c r="BC96" i="1" s="1"/>
  <c r="F38" i="4"/>
  <c r="BC98" i="1" s="1"/>
  <c r="F37" i="3"/>
  <c r="BB97" i="1" s="1"/>
  <c r="T155" i="3" l="1"/>
  <c r="P154" i="4"/>
  <c r="R128" i="2"/>
  <c r="R127"/>
  <c r="P129" i="4"/>
  <c r="P128" s="1"/>
  <c r="AU98" i="1" s="1"/>
  <c r="P133" i="3"/>
  <c r="T133"/>
  <c r="T132" s="1"/>
  <c r="R129" i="4"/>
  <c r="R128"/>
  <c r="R155" i="3"/>
  <c r="R132" s="1"/>
  <c r="P155"/>
  <c r="T154" i="4"/>
  <c r="T128" s="1"/>
  <c r="P128" i="2"/>
  <c r="P127" s="1"/>
  <c r="AU96" i="1" s="1"/>
  <c r="BK155" i="3"/>
  <c r="J155" s="1"/>
  <c r="J104" s="1"/>
  <c r="BK133"/>
  <c r="J133" s="1"/>
  <c r="J99" s="1"/>
  <c r="BK128" i="2"/>
  <c r="BK127" s="1"/>
  <c r="J127" s="1"/>
  <c r="J98" s="1"/>
  <c r="J156" i="3"/>
  <c r="J105" s="1"/>
  <c r="BK129" i="4"/>
  <c r="J129" s="1"/>
  <c r="J99" s="1"/>
  <c r="BK154"/>
  <c r="J154" s="1"/>
  <c r="J104" s="1"/>
  <c r="BD95" i="1"/>
  <c r="BD94" s="1"/>
  <c r="W33" s="1"/>
  <c r="J35" i="2"/>
  <c r="AV96" i="1" s="1"/>
  <c r="AT96" s="1"/>
  <c r="J35" i="3"/>
  <c r="AV97" i="1" s="1"/>
  <c r="AT97" s="1"/>
  <c r="BB95"/>
  <c r="AX95" s="1"/>
  <c r="F35" i="3"/>
  <c r="AZ97" i="1" s="1"/>
  <c r="F35" i="2"/>
  <c r="AZ96" i="1" s="1"/>
  <c r="BA95"/>
  <c r="AW95" s="1"/>
  <c r="BC95"/>
  <c r="AY95" s="1"/>
  <c r="F35" i="4"/>
  <c r="AZ98" i="1" s="1"/>
  <c r="J35" i="4"/>
  <c r="AV98" i="1" s="1"/>
  <c r="AT98" s="1"/>
  <c r="P132" i="3" l="1"/>
  <c r="AU97" i="1" s="1"/>
  <c r="AU95" s="1"/>
  <c r="AU94" s="1"/>
  <c r="J128" i="2"/>
  <c r="J99" s="1"/>
  <c r="BK132" i="3"/>
  <c r="J132" s="1"/>
  <c r="J98" s="1"/>
  <c r="BK128" i="4"/>
  <c r="J128" s="1"/>
  <c r="J98" s="1"/>
  <c r="BC94" i="1"/>
  <c r="AY94" s="1"/>
  <c r="BA94"/>
  <c r="W30" s="1"/>
  <c r="BB94"/>
  <c r="W31" s="1"/>
  <c r="AZ95"/>
  <c r="AZ94" s="1"/>
  <c r="AV94" s="1"/>
  <c r="AK29" s="1"/>
  <c r="J32" i="2"/>
  <c r="AG96" i="1" s="1"/>
  <c r="AN96" s="1"/>
  <c r="J41" i="2" l="1"/>
  <c r="AX94" i="1"/>
  <c r="W32"/>
  <c r="AV95"/>
  <c r="AT95" s="1"/>
  <c r="J32" i="3"/>
  <c r="AG97" i="1" s="1"/>
  <c r="AN97" s="1"/>
  <c r="AW94"/>
  <c r="AK30" s="1"/>
  <c r="J32" i="4"/>
  <c r="AG98" i="1" s="1"/>
  <c r="AN98" s="1"/>
  <c r="W29"/>
  <c r="J41" i="3" l="1"/>
  <c r="J41" i="4"/>
  <c r="AG95" i="1"/>
  <c r="AG94" s="1"/>
  <c r="AK26" s="1"/>
  <c r="AK35" s="1"/>
  <c r="AT94"/>
  <c r="AN95" l="1"/>
  <c r="AN94"/>
</calcChain>
</file>

<file path=xl/sharedStrings.xml><?xml version="1.0" encoding="utf-8"?>
<sst xmlns="http://schemas.openxmlformats.org/spreadsheetml/2006/main" count="2516" uniqueCount="585">
  <si>
    <t>Export Komplet</t>
  </si>
  <si>
    <t/>
  </si>
  <si>
    <t>2.0</t>
  </si>
  <si>
    <t>False</t>
  </si>
  <si>
    <t>{a09bb0c9-e1e4-4608-b278-d41f6d58e961}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</si>
  <si>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</si>
  <si>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</si>
  <si>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</si>
  <si>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</si>
  <si>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</si>
  <si>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</si>
  <si>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</si>
  <si>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</si>
  <si>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N20-088_exp2_IN</t>
  </si>
  <si>
    <t>Stavba:</t>
  </si>
  <si>
    <t>ŽST KUNČICE POD ONDŘEJNÍKEM OPRAVA PROVOZNÍ BUDOVY</t>
  </si>
  <si>
    <t>KSO:</t>
  </si>
  <si>
    <t>812 51</t>
  </si>
  <si>
    <t>CC-CZ:</t>
  </si>
  <si>
    <t>1274</t>
  </si>
  <si>
    <t>Místo:</t>
  </si>
  <si>
    <t xml:space="preserve">KUNČICE POD ONDŘEJNÍKEM </t>
  </si>
  <si>
    <t>Datum:</t>
  </si>
  <si>
    <t>30. 3. 2020</t>
  </si>
  <si>
    <t>CZ-CPV:</t>
  </si>
  <si>
    <t>45000000-7</t>
  </si>
  <si>
    <t>CZ-CPA:</t>
  </si>
  <si>
    <t>41.00.29</t>
  </si>
  <si>
    <t>Zadavatel:</t>
  </si>
  <si>
    <t>IČ:</t>
  </si>
  <si>
    <t>SŽDC, s.o., Ostrava</t>
  </si>
  <si>
    <t>DIČ:</t>
  </si>
  <si>
    <t>Zhotovitel:</t>
  </si>
  <si>
    <t>Na základě výběrového řízení</t>
  </si>
  <si>
    <t>Projektant:</t>
  </si>
  <si>
    <t>MARPO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</si>
  <si>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</si>
  <si>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</si>
  <si>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</si>
  <si>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</si>
  <si>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</si>
  <si>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</si>
  <si>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</si>
  <si>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</si>
  <si>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</si>
  <si>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</si>
  <si>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</si>
  <si>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</si>
  <si>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</si>
  <si>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</si>
  <si>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</si>
  <si>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</si>
  <si>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</si>
  <si>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</si>
  <si>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</si>
  <si>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</si>
  <si>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</si>
  <si>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</si>
  <si>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</si>
  <si>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</si>
  <si>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</si>
  <si>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</si>
  <si>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</si>
  <si>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</si>
  <si>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</si>
  <si>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</si>
  <si>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</si>
  <si>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</si>
  <si>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</si>
  <si>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</si>
  <si>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</si>
  <si>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</si>
  <si>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</si>
  <si>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</si>
  <si>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</si>
  <si>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</si>
  <si>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</si>
  <si>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</si>
  <si>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</si>
  <si>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</si>
  <si>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</si>
  <si>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</si>
  <si>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</si>
  <si>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</si>
  <si>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</si>
  <si>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</si>
  <si>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INVESTICE</t>
  </si>
  <si>
    <t>STA</t>
  </si>
  <si>
    <t>{285862b5-1a19-4c26-88ad-6e7c23b8624a}</t>
  </si>
  <si>
    <t>2</t>
  </si>
  <si>
    <t>/</t>
  </si>
  <si>
    <t>VON</t>
  </si>
  <si>
    <t>Vedlejší a ostatní náklady stavby</t>
  </si>
  <si>
    <t>Soupis</t>
  </si>
  <si>
    <t>{94c1f638-7f35-4435-b1bc-dfe30e507186}</t>
  </si>
  <si>
    <t>VYTÁPĚNÍ</t>
  </si>
  <si>
    <t>{c9912d45-c257-402b-a544-86ddc1893025}</t>
  </si>
  <si>
    <t>KANALIZAČNÍ PŘÍPOJKY</t>
  </si>
  <si>
    <t>{5bfcf27a-3c5a-4442-8255-e71d1d8ba2e1}</t>
  </si>
  <si>
    <t>KRYCÍ LIST SOUPISU PRACÍ</t>
  </si>
  <si>
    <t>Objekt:</t>
  </si>
  <si>
    <t>1 - INVESTICE</t>
  </si>
  <si>
    <t>Soupis: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</si>
  <si>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</si>
  <si>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</si>
  <si>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</si>
  <si>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</si>
  <si>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</si>
  <si>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</si>
  <si>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</si>
  <si>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</si>
  <si>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</si>
  <si>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</si>
  <si>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</si>
  <si>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</si>
  <si>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</si>
  <si>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</si>
  <si>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</si>
  <si>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</si>
  <si>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</si>
  <si>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</si>
  <si>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</si>
  <si>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</si>
  <si>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</si>
  <si>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</si>
  <si>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</si>
  <si>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</si>
  <si>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</si>
  <si>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</si>
  <si>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</si>
  <si>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</si>
  <si>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</si>
  <si>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</si>
  <si>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</si>
  <si>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</si>
  <si>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</si>
  <si>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</si>
  <si>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</si>
  <si>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2020 01</t>
  </si>
  <si>
    <t>1024</t>
  </si>
  <si>
    <t>784183745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</si>
  <si>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</si>
  <si>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</si>
  <si>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</si>
  <si>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</si>
  <si>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523944348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</si>
  <si>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</si>
  <si>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</si>
  <si>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</si>
  <si>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</si>
  <si>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</si>
  <si>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</si>
  <si>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-2126022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</si>
  <si>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</si>
  <si>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</si>
  <si>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</si>
  <si>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4</t>
  </si>
  <si>
    <t>030001000</t>
  </si>
  <si>
    <t xml:space="preserve">Zařízení staveniště </t>
  </si>
  <si>
    <t>-853931527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</si>
  <si>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</si>
  <si>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035103001</t>
  </si>
  <si>
    <t>Pronájem ploch</t>
  </si>
  <si>
    <t>-2124565943</t>
  </si>
  <si>
    <t>Poznámka k položce:_x000D_
(plochy potřebné pro zařízení staveniště, které nejsou v majetku objednatele)</t>
  </si>
  <si>
    <t>6</t>
  </si>
  <si>
    <t>039002000</t>
  </si>
  <si>
    <t>Zrušení zařízení staveniště</t>
  </si>
  <si>
    <t>-1259032712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</si>
  <si>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</si>
  <si>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</si>
  <si>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</si>
  <si>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7</t>
  </si>
  <si>
    <t>043103000</t>
  </si>
  <si>
    <t>Zkoušky bez rozlišení</t>
  </si>
  <si>
    <t>-1302569707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</si>
  <si>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</si>
  <si>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8</t>
  </si>
  <si>
    <t>045002000</t>
  </si>
  <si>
    <t xml:space="preserve">Kompletační a koordinační činnost </t>
  </si>
  <si>
    <t>1339547698</t>
  </si>
  <si>
    <t>Poznámka k položce:_x000D_
-příprava předávací dokumentace dle ZD_x000D_
-ostatní kompletační činnost</t>
  </si>
  <si>
    <t>VRN7</t>
  </si>
  <si>
    <t>Provozní vlivy</t>
  </si>
  <si>
    <t>9</t>
  </si>
  <si>
    <t>071103000</t>
  </si>
  <si>
    <t>Provoz investora</t>
  </si>
  <si>
    <t>1756133987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</si>
  <si>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</si>
  <si>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</si>
  <si>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</si>
  <si>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10</t>
  </si>
  <si>
    <t>090001000</t>
  </si>
  <si>
    <t>-44344587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</si>
  <si>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</si>
  <si>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>D.1.4.1 - VYTÁPĚNÍ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</si>
  <si>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</si>
  <si>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</si>
  <si>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</si>
  <si>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</si>
  <si>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97 - Prorážení otvorů a ostatní bourací práce</t>
  </si>
  <si>
    <t>PSV - Práce a dodávky PSV</t>
  </si>
  <si>
    <t xml:space="preserve">    713 - Izolace tepelné</t>
  </si>
  <si>
    <t xml:space="preserve">    723 - Zdravotechnika - vnitřní plynovod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</si>
  <si>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</si>
  <si>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</si>
  <si>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</si>
  <si>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</si>
  <si>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HSV</t>
  </si>
  <si>
    <t>Práce a dodávky HSV</t>
  </si>
  <si>
    <t>Svislé a kompletní konstrukce</t>
  </si>
  <si>
    <t>310235241</t>
  </si>
  <si>
    <t>Zazdívka otvorů pl do 0,0225 m2 ve zdivu nadzákladovém cihlami pálenými tl do 300 mm</t>
  </si>
  <si>
    <t>kus</t>
  </si>
  <si>
    <t>310235261</t>
  </si>
  <si>
    <t>Zazdívka otvorů pl do 0,0225 m2 ve zdivu nadzákladovém cihlami pálenými tl do 600 mm</t>
  </si>
  <si>
    <t>CS ÚRS 2019 01</t>
  </si>
  <si>
    <t>310235261.1</t>
  </si>
  <si>
    <t>Zazdívka otvorů pl do 0,0225 m2 ve zdivu nadzákladovém cihlami pálenými tl do 650 mm</t>
  </si>
  <si>
    <t>346244371</t>
  </si>
  <si>
    <t>Zazdívka o tl 140 mm rýh, nik nebo kapes z cihel pálených</t>
  </si>
  <si>
    <t>m2</t>
  </si>
  <si>
    <t>Vodorovné konstrukce</t>
  </si>
  <si>
    <t>411386611</t>
  </si>
  <si>
    <t>Zabetonování prostupů v instalačních šachtách ze suchých směsí pl do 0,09 m2 ve stropech</t>
  </si>
  <si>
    <t>Úpravy povrchů, podlahy a osazování výplní</t>
  </si>
  <si>
    <t>612325101</t>
  </si>
  <si>
    <t>Vápenocementová hrubá omítka rýh ve stěnách šířky do 150 mm</t>
  </si>
  <si>
    <t>12</t>
  </si>
  <si>
    <t>612325201</t>
  </si>
  <si>
    <t>Vápenocementová hrubá omítka malých ploch do 0,09 m2 na stěnách</t>
  </si>
  <si>
    <t>CS ÚRS 2017 02</t>
  </si>
  <si>
    <t>14</t>
  </si>
  <si>
    <t>97</t>
  </si>
  <si>
    <t>Prorážení otvorů a ostatní bourací práce</t>
  </si>
  <si>
    <t>971035241</t>
  </si>
  <si>
    <t>Vybourání otvorů ve zdivu cihelném pl do 0,0225 m2 na MC tl do 300 mm</t>
  </si>
  <si>
    <t>16</t>
  </si>
  <si>
    <t>971035261</t>
  </si>
  <si>
    <t>Vybourání otvorů ve zdivu cihelném pl do 0,0225 m2 na MC tl do 600 mm</t>
  </si>
  <si>
    <t>18</t>
  </si>
  <si>
    <t>971035261.1</t>
  </si>
  <si>
    <t>Vybourání otvorů ve zdivu cihelném pl do 0,0225 m2 na MC tl do 650 mm</t>
  </si>
  <si>
    <t>20</t>
  </si>
  <si>
    <t>11</t>
  </si>
  <si>
    <t>972054241</t>
  </si>
  <si>
    <t>Vybourání otvorů v ŽB stropech nebo klenbách pl do 0,09 m2 tl do 150 mm</t>
  </si>
  <si>
    <t>22</t>
  </si>
  <si>
    <t>974031153</t>
  </si>
  <si>
    <t>Vysekání rýh ve zdivu cihelném hl do 100 mm š do 100 mm</t>
  </si>
  <si>
    <t>m</t>
  </si>
  <si>
    <t>24</t>
  </si>
  <si>
    <t>13</t>
  </si>
  <si>
    <t>997013212</t>
  </si>
  <si>
    <t>Vnitrostaveništní doprava suti a vybouraných hmot pro budovy v do 9 m ručně</t>
  </si>
  <si>
    <t>t</t>
  </si>
  <si>
    <t>26</t>
  </si>
  <si>
    <t>997013219</t>
  </si>
  <si>
    <t>Příplatek k vnitrostaveništní dopravě suti a vybouraných hmot za zvětšenou dopravu suti ZKD 10 m</t>
  </si>
  <si>
    <t>28</t>
  </si>
  <si>
    <t>997013802</t>
  </si>
  <si>
    <t>Poplatek za uložení stavebního železobetonového odpadu na skládce (skládkovné)</t>
  </si>
  <si>
    <t>30</t>
  </si>
  <si>
    <t>997211511</t>
  </si>
  <si>
    <t>Vodorovná doprava suti po suchu na vzdálenost do 1 km</t>
  </si>
  <si>
    <t>32</t>
  </si>
  <si>
    <t>17</t>
  </si>
  <si>
    <t>997211519</t>
  </si>
  <si>
    <t>Příplatek ZKD 1 km u vodorovné dopravy suti</t>
  </si>
  <si>
    <t>34</t>
  </si>
  <si>
    <t>PSV</t>
  </si>
  <si>
    <t>Práce a dodávky PSV</t>
  </si>
  <si>
    <t>713</t>
  </si>
  <si>
    <t>Izolace tepelné</t>
  </si>
  <si>
    <t>713463121</t>
  </si>
  <si>
    <t>Montáž izolace tepelné potrubí potrubními pouzdry bez úpravy uchycenými sponami 1x</t>
  </si>
  <si>
    <t>36</t>
  </si>
  <si>
    <t>19</t>
  </si>
  <si>
    <t>M</t>
  </si>
  <si>
    <t>63154820</t>
  </si>
  <si>
    <t>pouzdro izolační potrubní ohebné s jednostrannou Al fólií max. 400/100 °C 18/25 mm</t>
  </si>
  <si>
    <t>38</t>
  </si>
  <si>
    <t>63154823</t>
  </si>
  <si>
    <t>pouzdro izolační potrubní ohebné s jednostrannou Al fólií max. 400/100 °C 35/25 mm</t>
  </si>
  <si>
    <t>40</t>
  </si>
  <si>
    <t>713463212</t>
  </si>
  <si>
    <t>Montáž izolace tepelné potrubí potrubními pouzdry s Al fólií staženými Al páskou 1x D do 100 mm</t>
  </si>
  <si>
    <t>42</t>
  </si>
  <si>
    <t>998713102</t>
  </si>
  <si>
    <t>Přesun hmot tonážní pro izolace tepelné v objektech v do 12 m</t>
  </si>
  <si>
    <t>44</t>
  </si>
  <si>
    <t>723</t>
  </si>
  <si>
    <t>Zdravotechnika - vnitřní plynovod</t>
  </si>
  <si>
    <t>23</t>
  </si>
  <si>
    <t>7231122</t>
  </si>
  <si>
    <t>Revize plynoinstalace vč. spotřebičů</t>
  </si>
  <si>
    <t>kpl</t>
  </si>
  <si>
    <t>46</t>
  </si>
  <si>
    <t>7231503</t>
  </si>
  <si>
    <t>Chránička pro potrubí Cu 22x1</t>
  </si>
  <si>
    <t>48</t>
  </si>
  <si>
    <t>25</t>
  </si>
  <si>
    <t>72315031</t>
  </si>
  <si>
    <t>Chránička pro potrubí Cu do 42x1,5</t>
  </si>
  <si>
    <t>50</t>
  </si>
  <si>
    <t>723160204</t>
  </si>
  <si>
    <t>Přípojka k plynoměru spojované na závit bez ochozu G 1</t>
  </si>
  <si>
    <t>soubor</t>
  </si>
  <si>
    <t>52</t>
  </si>
  <si>
    <t>27</t>
  </si>
  <si>
    <t>723160334</t>
  </si>
  <si>
    <t>Rozpěrka přípojek plynoměru G 1</t>
  </si>
  <si>
    <t>54</t>
  </si>
  <si>
    <t>723170224</t>
  </si>
  <si>
    <t>Ochrana plynového potrubí</t>
  </si>
  <si>
    <t>56</t>
  </si>
  <si>
    <t>29</t>
  </si>
  <si>
    <t>723181022</t>
  </si>
  <si>
    <t>Potrubí měděné tvrdé spojované lisováním DN 15 ZTI</t>
  </si>
  <si>
    <t>58</t>
  </si>
  <si>
    <t>723181024</t>
  </si>
  <si>
    <t>Potrubí měděné tvrdé spojované lisováním DN 25 ZTI</t>
  </si>
  <si>
    <t>60</t>
  </si>
  <si>
    <t>31</t>
  </si>
  <si>
    <t>552616710</t>
  </si>
  <si>
    <t>přechodka s vnějším závitem měděná mapress, rozvod plynu, DN 15</t>
  </si>
  <si>
    <t>CS ÚRS 2014 01</t>
  </si>
  <si>
    <t>62</t>
  </si>
  <si>
    <t>552616730</t>
  </si>
  <si>
    <t>přechodka s vnějším závitem měděná mapress, rozvod plynu, DN 25</t>
  </si>
  <si>
    <t>64</t>
  </si>
  <si>
    <t>33</t>
  </si>
  <si>
    <t>723190105</t>
  </si>
  <si>
    <t>Přípojka plynovodní nerezová hadice G1/2 F x G1/2 F délky 100 cm spojovaná na závit</t>
  </si>
  <si>
    <t>66</t>
  </si>
  <si>
    <t>723190251</t>
  </si>
  <si>
    <t>Výpustky plynovodní vedení a upevnění DN 15</t>
  </si>
  <si>
    <t>68</t>
  </si>
  <si>
    <t>35</t>
  </si>
  <si>
    <t>723190901</t>
  </si>
  <si>
    <t>Uzavření,otevření plynovodního potrubí při opravě</t>
  </si>
  <si>
    <t>70</t>
  </si>
  <si>
    <t>723190907</t>
  </si>
  <si>
    <t>Odvzdušnění nebo napuštění plynovodního potrubí</t>
  </si>
  <si>
    <t>72</t>
  </si>
  <si>
    <t>37</t>
  </si>
  <si>
    <t>723190909</t>
  </si>
  <si>
    <t>Zkouška těsnosti potrubí plynovodního</t>
  </si>
  <si>
    <t>74</t>
  </si>
  <si>
    <t>723230102</t>
  </si>
  <si>
    <t>Kulový uzávěr přímý PN 5 G 1/2 FF s protipožární armaturou a 2x vnitřním závitem</t>
  </si>
  <si>
    <t>76</t>
  </si>
  <si>
    <t>39</t>
  </si>
  <si>
    <t>723230104</t>
  </si>
  <si>
    <t>Kulový uzávěr přímý PN 5 G 1 FF s protipožární armaturou a 2x vnitřním závitem</t>
  </si>
  <si>
    <t>78</t>
  </si>
  <si>
    <t>723231164</t>
  </si>
  <si>
    <t>Kohout kulový přímý G 1 PN 42 do 185°C plnoprůtokový vnitřní závit těžká řada</t>
  </si>
  <si>
    <t>80</t>
  </si>
  <si>
    <t>41</t>
  </si>
  <si>
    <t>723234311</t>
  </si>
  <si>
    <t>Regulátor tlaku plynu RP6</t>
  </si>
  <si>
    <t>82</t>
  </si>
  <si>
    <t>723234351.1</t>
  </si>
  <si>
    <t>Typizovaná skříň HUP vč. větracích otvorů 700x700x350mm</t>
  </si>
  <si>
    <t>84</t>
  </si>
  <si>
    <t>43</t>
  </si>
  <si>
    <t>723234352.1</t>
  </si>
  <si>
    <t>Betonový základ pod skříň HUP 700x350x200mm</t>
  </si>
  <si>
    <t>86</t>
  </si>
  <si>
    <t>723261912</t>
  </si>
  <si>
    <t>Montáž plynoměrů PS-2, PS-6</t>
  </si>
  <si>
    <t>88</t>
  </si>
  <si>
    <t>45</t>
  </si>
  <si>
    <t>998723202</t>
  </si>
  <si>
    <t>Přesun hmot procentní pro vnitřní plynovod v objektech v do 12 m</t>
  </si>
  <si>
    <t>%</t>
  </si>
  <si>
    <t>90</t>
  </si>
  <si>
    <t>731</t>
  </si>
  <si>
    <t>Ústřední vytápění - kotelny</t>
  </si>
  <si>
    <t>731244206</t>
  </si>
  <si>
    <t>Kotel ocelový závěsný na plyn kondenzační o výkonu 24kW s průtokovým ohřevem</t>
  </si>
  <si>
    <t>92</t>
  </si>
  <si>
    <t>47</t>
  </si>
  <si>
    <t>7318103</t>
  </si>
  <si>
    <t>Odkouření 80/125 (vedeno stáv. komínovým průduchem)</t>
  </si>
  <si>
    <t>94</t>
  </si>
  <si>
    <t>998731101</t>
  </si>
  <si>
    <t>Přesun hmot tonážní pro kotelny v objektech v do 6 m</t>
  </si>
  <si>
    <t>96</t>
  </si>
  <si>
    <t>733</t>
  </si>
  <si>
    <t>Ústřední vytápění - rozvodné potrubí</t>
  </si>
  <si>
    <t>49</t>
  </si>
  <si>
    <t>7331901</t>
  </si>
  <si>
    <t>Topná a tlaková zkouška</t>
  </si>
  <si>
    <t>98</t>
  </si>
  <si>
    <t>733223301</t>
  </si>
  <si>
    <t>Potrubí měděné tvrdé spojované lisováním 15x1 ÚT</t>
  </si>
  <si>
    <t>100</t>
  </si>
  <si>
    <t>51</t>
  </si>
  <si>
    <t>733223301.1</t>
  </si>
  <si>
    <t>Potrubí měděné tvrdé spojované lisováním 15x1 ÚT - chránička</t>
  </si>
  <si>
    <t>102</t>
  </si>
  <si>
    <t>733223302</t>
  </si>
  <si>
    <t>Potrubí měděné tvrdé spojované lisováním 18x1 ÚT</t>
  </si>
  <si>
    <t>104</t>
  </si>
  <si>
    <t>53</t>
  </si>
  <si>
    <t>7332233021</t>
  </si>
  <si>
    <t>Potrubí měděné tvrdé spojované lisováním 18x1 ÚT - chránička</t>
  </si>
  <si>
    <t>106</t>
  </si>
  <si>
    <t>733223303</t>
  </si>
  <si>
    <t>Potrubí měděné tvrdé spojované lisováním 22x1 ÚT</t>
  </si>
  <si>
    <t>108</t>
  </si>
  <si>
    <t>55</t>
  </si>
  <si>
    <t>7332233031</t>
  </si>
  <si>
    <t>Potrubí měděné tvrdé spojované lisováním 22x1 ÚT - chránička</t>
  </si>
  <si>
    <t>110</t>
  </si>
  <si>
    <t>733223304</t>
  </si>
  <si>
    <t>Potrubí měděné tvrdé spojované lisováním 28x1,5 ÚT</t>
  </si>
  <si>
    <t>112</t>
  </si>
  <si>
    <t>57</t>
  </si>
  <si>
    <t>7332233041</t>
  </si>
  <si>
    <t>Potrubí měděné tvrdé spojované lisováním 28x1,5 ÚT - chránička</t>
  </si>
  <si>
    <t>114</t>
  </si>
  <si>
    <t>733223305</t>
  </si>
  <si>
    <t>Potrubí měděné tvrdé spojované lisováním 35x1,5  ÚT</t>
  </si>
  <si>
    <t>116</t>
  </si>
  <si>
    <t>59</t>
  </si>
  <si>
    <t>7332233051</t>
  </si>
  <si>
    <t>Potrubí měděné tvrdé spojované lisováním 35x1,5 ÚT - chránička</t>
  </si>
  <si>
    <t>118</t>
  </si>
  <si>
    <t>7351919</t>
  </si>
  <si>
    <t>Napuštění topného systému</t>
  </si>
  <si>
    <t>120</t>
  </si>
  <si>
    <t>61</t>
  </si>
  <si>
    <t>998733102</t>
  </si>
  <si>
    <t>Přesun hmot tonážní pro rozvody potrubí v objektech v do 12 m</t>
  </si>
  <si>
    <t>122</t>
  </si>
  <si>
    <t>734</t>
  </si>
  <si>
    <t>Ústřední vytápění - armatury</t>
  </si>
  <si>
    <t>722224115</t>
  </si>
  <si>
    <t>Kohout plnicí nebo vypouštěcí G 1/2 PN 10 s jedním závitem</t>
  </si>
  <si>
    <t>124</t>
  </si>
  <si>
    <t>63</t>
  </si>
  <si>
    <t>734209113</t>
  </si>
  <si>
    <t>Montáž armatury závitové s dvěma závity G 1/2</t>
  </si>
  <si>
    <t>126</t>
  </si>
  <si>
    <t>553</t>
  </si>
  <si>
    <t>Dvojregulační ventil DN15 přímý</t>
  </si>
  <si>
    <t>128</t>
  </si>
  <si>
    <t>65</t>
  </si>
  <si>
    <t>5531</t>
  </si>
  <si>
    <t>Uzavírací regulační šroubení DN15, přímé</t>
  </si>
  <si>
    <t>130</t>
  </si>
  <si>
    <t>5532</t>
  </si>
  <si>
    <t>Uzavírací regulační šroubení typu H, přímé  DN15</t>
  </si>
  <si>
    <t>132</t>
  </si>
  <si>
    <t>67</t>
  </si>
  <si>
    <t>734209116</t>
  </si>
  <si>
    <t>Montáž armatury závitové s dvěma závity G 5/4</t>
  </si>
  <si>
    <t>134</t>
  </si>
  <si>
    <t>55114130</t>
  </si>
  <si>
    <t>kohout kulový PN 35 T 185°C chromovaný 1"1/4 červený</t>
  </si>
  <si>
    <t>136</t>
  </si>
  <si>
    <t>69</t>
  </si>
  <si>
    <t>55117235</t>
  </si>
  <si>
    <t>filtr závit.  5/4"</t>
  </si>
  <si>
    <t>138</t>
  </si>
  <si>
    <t>734211119</t>
  </si>
  <si>
    <t>Ventil závitový odvzdušňovací G 3/8</t>
  </si>
  <si>
    <t>140</t>
  </si>
  <si>
    <t>71</t>
  </si>
  <si>
    <t>734221683</t>
  </si>
  <si>
    <t>Termostatická hlavice kapalinová s vestavěným čidlem</t>
  </si>
  <si>
    <t>142</t>
  </si>
  <si>
    <t>998734102</t>
  </si>
  <si>
    <t>Přesun hmot tonážní pro armatury v objektech v do 12 m</t>
  </si>
  <si>
    <t>144</t>
  </si>
  <si>
    <t>735</t>
  </si>
  <si>
    <t>Ústřední vytápění - otopná tělesa</t>
  </si>
  <si>
    <t>73</t>
  </si>
  <si>
    <t>735000912</t>
  </si>
  <si>
    <t>Vyregulování termost.ventilů a šroubení</t>
  </si>
  <si>
    <t>146</t>
  </si>
  <si>
    <t>7351</t>
  </si>
  <si>
    <t>Demontáž otopných těles stávajících</t>
  </si>
  <si>
    <t>148</t>
  </si>
  <si>
    <t>75</t>
  </si>
  <si>
    <t>7351592101</t>
  </si>
  <si>
    <t>Montáž otopných těles panelových dvouřadých délky do 1140 mm</t>
  </si>
  <si>
    <t>150</t>
  </si>
  <si>
    <t>7351593301</t>
  </si>
  <si>
    <t>Montáž otopných těles panelových třířadých délky do 1980 mm</t>
  </si>
  <si>
    <t>152</t>
  </si>
  <si>
    <t>77</t>
  </si>
  <si>
    <t>KRD.22050110500010</t>
  </si>
  <si>
    <t>těleso otopné deskové RADIK typ22 V500L1100 mm</t>
  </si>
  <si>
    <t>154</t>
  </si>
  <si>
    <t>KRD.21050050600010</t>
  </si>
  <si>
    <t>těleso otopné deskové RADIK typ21VK V500 L500 mm</t>
  </si>
  <si>
    <t>156</t>
  </si>
  <si>
    <t>79</t>
  </si>
  <si>
    <t>KRD.33050100500010</t>
  </si>
  <si>
    <t>těleso otopné deskové RADIK typ33 V500L1000 mm</t>
  </si>
  <si>
    <t>158</t>
  </si>
  <si>
    <t>KRD.33050110500010</t>
  </si>
  <si>
    <t>těleso otopné deskové RADIK typ33 V500L1100 mm</t>
  </si>
  <si>
    <t>160</t>
  </si>
  <si>
    <t>81</t>
  </si>
  <si>
    <t>KRD.33050140500010</t>
  </si>
  <si>
    <t>těleso otopné deskové RADIK typ33 V500L1400 mm</t>
  </si>
  <si>
    <t>162</t>
  </si>
  <si>
    <t>735191905</t>
  </si>
  <si>
    <t>Odvzdušnění otopných těles</t>
  </si>
  <si>
    <t>164</t>
  </si>
  <si>
    <t>83</t>
  </si>
  <si>
    <t>998735102</t>
  </si>
  <si>
    <t>Přesun hmot tonážní pro otopná tělesa v objektech v do 12 m</t>
  </si>
  <si>
    <t>166</t>
  </si>
  <si>
    <t>SO 03 - KANALIZAČNÍ PŘÍPOJKY</t>
  </si>
  <si>
    <t xml:space="preserve">    1 - Zemní práce</t>
  </si>
  <si>
    <t xml:space="preserve">    5 - Komunikace</t>
  </si>
  <si>
    <t xml:space="preserve">    8 - Trubní vedení</t>
  </si>
  <si>
    <t xml:space="preserve">    721 - Zdravotechnika - vnitřní kanalizace</t>
  </si>
  <si>
    <t xml:space="preserve">    OST - Ostatní</t>
  </si>
  <si>
    <t>Zemní práce</t>
  </si>
  <si>
    <t>132201202</t>
  </si>
  <si>
    <t>Hloubení rýh š do 2000 mm v hornině tř. 3 objemu do 1000 m3</t>
  </si>
  <si>
    <t>m3</t>
  </si>
  <si>
    <t>132201209</t>
  </si>
  <si>
    <t>Příplatek za lepivost k hloubení rýh š do 2000 mm v hornině tř. 3</t>
  </si>
  <si>
    <t>151101102</t>
  </si>
  <si>
    <t>Zřízení příložného pažení a rozepření stěn rýh hl do 4 m</t>
  </si>
  <si>
    <t>151101103</t>
  </si>
  <si>
    <t>Zřízení příložného pažení a rozepření stěn rýh hl do 8 m</t>
  </si>
  <si>
    <t>151101112</t>
  </si>
  <si>
    <t>Odstranění příložného pažení a rozepření stěn rýh hl do 4 m</t>
  </si>
  <si>
    <t>151101113</t>
  </si>
  <si>
    <t>Odstranění příložného pažení a rozepření stěn rýh hl do 8 m</t>
  </si>
  <si>
    <t>161101102</t>
  </si>
  <si>
    <t>Svislé přemístění výkopku z horniny tř. 1 až 4 hl výkopu do 4 m</t>
  </si>
  <si>
    <t>161101104</t>
  </si>
  <si>
    <t>Svislé přemístění výkopku z horniny tř. 1 až 4 hl výkopu do 8 m</t>
  </si>
  <si>
    <t>162201201</t>
  </si>
  <si>
    <t>Vodorovné přemístění do 10 m nošením výkopku z horniny tř. 1 až 4</t>
  </si>
  <si>
    <t>171201201</t>
  </si>
  <si>
    <t>Uložení sypaniny na skládky</t>
  </si>
  <si>
    <t>171201211</t>
  </si>
  <si>
    <t>Poplatek za uložení stavebního odpadu - zeminy a kameniva na skládce</t>
  </si>
  <si>
    <t>174101101</t>
  </si>
  <si>
    <t>Zásyp jam, šachet rýh nebo kolem objektů sypaninou se zhutněním</t>
  </si>
  <si>
    <t>451573111</t>
  </si>
  <si>
    <t>Lože pod potrubí otevřený výkop ze štěrkopísku vč. obsypu potrubí</t>
  </si>
  <si>
    <t>Komunikace</t>
  </si>
  <si>
    <t>565175</t>
  </si>
  <si>
    <t>Odstranění a zp. položení asfaltového povrchu komunikace vč. podkladu a odvozu na skládku</t>
  </si>
  <si>
    <t>Trubní vedení</t>
  </si>
  <si>
    <t>89481200</t>
  </si>
  <si>
    <t>Revizní  šachta DN 400 vč. poklopu hl. 1,2m - dod. + mtž</t>
  </si>
  <si>
    <t>89481200.1</t>
  </si>
  <si>
    <t>Revizní  šachta DN 400 vč. poklopu hl. 1,5m - dod. + mtž</t>
  </si>
  <si>
    <t>89481200.2</t>
  </si>
  <si>
    <t>Revizní  šachta DN 400 vč. poklopu hl. 2,9m - dod. + mtž</t>
  </si>
  <si>
    <t>895.1</t>
  </si>
  <si>
    <t>Napojení nové dešťové kanalizace do stáv. šachty</t>
  </si>
  <si>
    <t>895.2</t>
  </si>
  <si>
    <t>Napojení nové splaškové kanalizace DN 150 do stáv. kanalizace</t>
  </si>
  <si>
    <t>899722113</t>
  </si>
  <si>
    <t>Krytí potrubí z plastů výstražnou fólií z PVC 34cm</t>
  </si>
  <si>
    <t>721</t>
  </si>
  <si>
    <t>Zdravotechnika - vnitřní kanalizace</t>
  </si>
  <si>
    <t>721173403.OSM</t>
  </si>
  <si>
    <t>Potrubí kanalizační KG-Systém SN 4 svodné DN 160</t>
  </si>
  <si>
    <t>721242105</t>
  </si>
  <si>
    <t>Lapač střešních splavenin z PP se zápachovou klapkou a lapacím košem DN 110</t>
  </si>
  <si>
    <t>721290112</t>
  </si>
  <si>
    <t>Zkouška těsnosti potrubí kanalizace vodou do DN 200</t>
  </si>
  <si>
    <t>OST</t>
  </si>
  <si>
    <t>Ostatní</t>
  </si>
  <si>
    <t>1.1</t>
  </si>
  <si>
    <t>Vytýčení sítí</t>
  </si>
  <si>
    <t>262144</t>
  </si>
  <si>
    <t>Geodetické zaměření</t>
  </si>
  <si>
    <t>SO-01, D.1.4.1</t>
  </si>
  <si>
    <t>SO-03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</si>
</sst>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0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203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205" t="s">
        <v>15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17</v>
      </c>
      <c r="AK7" s="23" t="s">
        <v>18</v>
      </c>
      <c r="AN7" s="21" t="s">
        <v>19</v>
      </c>
      <c r="AR7" s="17"/>
      <c r="BS7" s="14" t="s">
        <v>6</v>
      </c>
    </row>
    <row r="8" spans="1:74" s="1" customFormat="1" ht="12" customHeight="1">
      <c r="B8" s="17"/>
      <c r="D8" s="23" t="s">
        <v>20</v>
      </c>
      <c r="K8" s="21" t="s">
        <v>21</v>
      </c>
      <c r="AK8" s="23" t="s">
        <v>22</v>
      </c>
      <c r="AN8" s="21" t="s">
        <v>23</v>
      </c>
      <c r="AR8" s="17"/>
      <c r="BS8" s="14" t="s">
        <v>6</v>
      </c>
    </row>
    <row r="9" spans="1:74" s="1" customFormat="1" ht="29.25" customHeight="1">
      <c r="B9" s="17"/>
      <c r="D9" s="20" t="s">
        <v>24</v>
      </c>
      <c r="K9" s="24" t="s">
        <v>25</v>
      </c>
      <c r="AK9" s="20" t="s">
        <v>26</v>
      </c>
      <c r="AN9" s="24" t="s">
        <v>27</v>
      </c>
      <c r="AR9" s="17"/>
      <c r="BS9" s="14" t="s">
        <v>6</v>
      </c>
    </row>
    <row r="10" spans="1:74" s="1" customFormat="1" ht="12" customHeight="1">
      <c r="B10" s="17"/>
      <c r="D10" s="23" t="s">
        <v>28</v>
      </c>
      <c r="AK10" s="23" t="s">
        <v>29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30</v>
      </c>
      <c r="AK11" s="23" t="s">
        <v>31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32</v>
      </c>
      <c r="AK13" s="23" t="s">
        <v>29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33</v>
      </c>
      <c r="AK14" s="23" t="s">
        <v>31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34</v>
      </c>
      <c r="AK16" s="23" t="s">
        <v>29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35</v>
      </c>
      <c r="AK17" s="23" t="s">
        <v>31</v>
      </c>
      <c r="AN17" s="21" t="s">
        <v>1</v>
      </c>
      <c r="AR17" s="17"/>
      <c r="BS17" s="14" t="s">
        <v>36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37</v>
      </c>
      <c r="AK19" s="23" t="s">
        <v>29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38</v>
      </c>
      <c r="AK20" s="23" t="s">
        <v>31</v>
      </c>
      <c r="AN20" s="21" t="s">
        <v>1</v>
      </c>
      <c r="AR20" s="17"/>
      <c r="BS20" s="14" t="s">
        <v>36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39</v>
      </c>
      <c r="AR22" s="17"/>
    </row>
    <row r="23" spans="1:71" s="1" customFormat="1" ht="71.25" customHeight="1">
      <c r="B23" s="17"/>
      <c r="E23" s="206" t="s">
        <v>40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</row>
    <row r="26" spans="1:71" s="2" customFormat="1" ht="25.9" customHeight="1">
      <c r="A26" s="27"/>
      <c r="B26" s="28"/>
      <c r="C26" s="27"/>
      <c r="D26" s="29" t="s">
        <v>41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7">
        <f>ROUND(AG94,2)</f>
        <v>0</v>
      </c>
      <c r="AL26" s="208"/>
      <c r="AM26" s="208"/>
      <c r="AN26" s="208"/>
      <c r="AO26" s="208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9" t="s">
        <v>42</v>
      </c>
      <c r="M28" s="209"/>
      <c r="N28" s="209"/>
      <c r="O28" s="209"/>
      <c r="P28" s="209"/>
      <c r="Q28" s="27"/>
      <c r="R28" s="27"/>
      <c r="S28" s="27"/>
      <c r="T28" s="27"/>
      <c r="U28" s="27"/>
      <c r="V28" s="27"/>
      <c r="W28" s="209" t="s">
        <v>43</v>
      </c>
      <c r="X28" s="209"/>
      <c r="Y28" s="209"/>
      <c r="Z28" s="209"/>
      <c r="AA28" s="209"/>
      <c r="AB28" s="209"/>
      <c r="AC28" s="209"/>
      <c r="AD28" s="209"/>
      <c r="AE28" s="209"/>
      <c r="AF28" s="27"/>
      <c r="AG28" s="27"/>
      <c r="AH28" s="27"/>
      <c r="AI28" s="27"/>
      <c r="AJ28" s="27"/>
      <c r="AK28" s="209" t="s">
        <v>44</v>
      </c>
      <c r="AL28" s="209"/>
      <c r="AM28" s="209"/>
      <c r="AN28" s="209"/>
      <c r="AO28" s="209"/>
      <c r="AP28" s="27"/>
      <c r="AQ28" s="27"/>
      <c r="AR28" s="28"/>
      <c r="BE28" s="27"/>
    </row>
    <row r="29" spans="1:71" s="3" customFormat="1" ht="14.45" customHeight="1">
      <c r="B29" s="32"/>
      <c r="D29" s="23" t="s">
        <v>45</v>
      </c>
      <c r="F29" s="23" t="s">
        <v>46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2"/>
    </row>
    <row r="30" spans="1:71" s="3" customFormat="1" ht="14.45" customHeight="1">
      <c r="B30" s="32"/>
      <c r="F30" s="23" t="s">
        <v>47</v>
      </c>
      <c r="L30" s="202">
        <v>0.15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2"/>
    </row>
    <row r="31" spans="1:71" s="3" customFormat="1" ht="14.45" hidden="1" customHeight="1">
      <c r="B31" s="32"/>
      <c r="F31" s="23" t="s">
        <v>48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2"/>
    </row>
    <row r="32" spans="1:71" s="3" customFormat="1" ht="14.45" hidden="1" customHeight="1">
      <c r="B32" s="32"/>
      <c r="F32" s="23" t="s">
        <v>49</v>
      </c>
      <c r="L32" s="202">
        <v>0.15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2"/>
    </row>
    <row r="33" spans="1:57" s="3" customFormat="1" ht="14.45" hidden="1" customHeight="1">
      <c r="B33" s="32"/>
      <c r="F33" s="23" t="s">
        <v>50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2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51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52</v>
      </c>
      <c r="U35" s="35"/>
      <c r="V35" s="35"/>
      <c r="W35" s="35"/>
      <c r="X35" s="214" t="s">
        <v>53</v>
      </c>
      <c r="Y35" s="212"/>
      <c r="Z35" s="212"/>
      <c r="AA35" s="212"/>
      <c r="AB35" s="212"/>
      <c r="AC35" s="35"/>
      <c r="AD35" s="35"/>
      <c r="AE35" s="35"/>
      <c r="AF35" s="35"/>
      <c r="AG35" s="35"/>
      <c r="AH35" s="35"/>
      <c r="AI35" s="35"/>
      <c r="AJ35" s="35"/>
      <c r="AK35" s="211">
        <f>SUM(AK26:AK33)</f>
        <v>0</v>
      </c>
      <c r="AL35" s="212"/>
      <c r="AM35" s="212"/>
      <c r="AN35" s="212"/>
      <c r="AO35" s="213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7"/>
      <c r="D49" s="38" t="s">
        <v>54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55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7"/>
      <c r="B60" s="28"/>
      <c r="C60" s="27"/>
      <c r="D60" s="40" t="s">
        <v>56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56</v>
      </c>
      <c r="AI60" s="30"/>
      <c r="AJ60" s="30"/>
      <c r="AK60" s="30"/>
      <c r="AL60" s="30"/>
      <c r="AM60" s="40" t="s">
        <v>57</v>
      </c>
      <c r="AN60" s="30"/>
      <c r="AO60" s="30"/>
      <c r="AP60" s="27"/>
      <c r="AQ60" s="27"/>
      <c r="AR60" s="28"/>
      <c r="BE60" s="27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7"/>
      <c r="B64" s="28"/>
      <c r="C64" s="27"/>
      <c r="D64" s="38" t="s">
        <v>58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59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7"/>
      <c r="B75" s="28"/>
      <c r="C75" s="27"/>
      <c r="D75" s="40" t="s">
        <v>56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56</v>
      </c>
      <c r="AI75" s="30"/>
      <c r="AJ75" s="30"/>
      <c r="AK75" s="30"/>
      <c r="AL75" s="30"/>
      <c r="AM75" s="40" t="s">
        <v>57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>
      <c r="A82" s="27"/>
      <c r="B82" s="28"/>
      <c r="C82" s="18" t="s">
        <v>60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3" t="s">
        <v>12</v>
      </c>
      <c r="L84" s="4" t="str">
        <f>K5</f>
        <v>N20-088_exp2_IN</v>
      </c>
      <c r="AR84" s="46"/>
    </row>
    <row r="85" spans="1:91" s="5" customFormat="1" ht="36.950000000000003" customHeight="1">
      <c r="B85" s="47"/>
      <c r="C85" s="48" t="s">
        <v>14</v>
      </c>
      <c r="L85" s="177" t="str">
        <f>K6</f>
        <v>ŽST KUNČICE POD ONDŘEJNÍKEM OPRAVA PROVOZNÍ BUDOVY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7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3" t="s">
        <v>20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 xml:space="preserve">KUNČICE POD ONDŘEJNÍKEM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3" t="s">
        <v>22</v>
      </c>
      <c r="AJ87" s="27"/>
      <c r="AK87" s="27"/>
      <c r="AL87" s="27"/>
      <c r="AM87" s="179" t="str">
        <f>IF(AN8= "","",AN8)</f>
        <v>30. 3. 2020</v>
      </c>
      <c r="AN87" s="179"/>
      <c r="AO87" s="27"/>
      <c r="AP87" s="27"/>
      <c r="AQ87" s="27"/>
      <c r="AR87" s="28"/>
      <c r="BE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>
      <c r="A89" s="27"/>
      <c r="B89" s="28"/>
      <c r="C89" s="23" t="s">
        <v>28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SŽDC, s.o., Ostrava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3" t="s">
        <v>34</v>
      </c>
      <c r="AJ89" s="27"/>
      <c r="AK89" s="27"/>
      <c r="AL89" s="27"/>
      <c r="AM89" s="180" t="str">
        <f>IF(E17="","",E17)</f>
        <v>MARPO s.r.o.</v>
      </c>
      <c r="AN89" s="181"/>
      <c r="AO89" s="181"/>
      <c r="AP89" s="181"/>
      <c r="AQ89" s="27"/>
      <c r="AR89" s="28"/>
      <c r="AS89" s="182" t="s">
        <v>61</v>
      </c>
      <c r="AT89" s="183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>
      <c r="A90" s="27"/>
      <c r="B90" s="28"/>
      <c r="C90" s="23" t="s">
        <v>32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>Na základě výběrového řízení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3" t="s">
        <v>37</v>
      </c>
      <c r="AJ90" s="27"/>
      <c r="AK90" s="27"/>
      <c r="AL90" s="27"/>
      <c r="AM90" s="180" t="str">
        <f>IF(E20="","",E20)</f>
        <v xml:space="preserve"> </v>
      </c>
      <c r="AN90" s="181"/>
      <c r="AO90" s="181"/>
      <c r="AP90" s="181"/>
      <c r="AQ90" s="27"/>
      <c r="AR90" s="28"/>
      <c r="AS90" s="184"/>
      <c r="AT90" s="185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4"/>
      <c r="AT91" s="185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86" t="s">
        <v>62</v>
      </c>
      <c r="D92" s="187"/>
      <c r="E92" s="187"/>
      <c r="F92" s="187"/>
      <c r="G92" s="187"/>
      <c r="H92" s="55"/>
      <c r="I92" s="188" t="s">
        <v>63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90" t="s">
        <v>64</v>
      </c>
      <c r="AH92" s="187"/>
      <c r="AI92" s="187"/>
      <c r="AJ92" s="187"/>
      <c r="AK92" s="187"/>
      <c r="AL92" s="187"/>
      <c r="AM92" s="187"/>
      <c r="AN92" s="188" t="s">
        <v>65</v>
      </c>
      <c r="AO92" s="187"/>
      <c r="AP92" s="189"/>
      <c r="AQ92" s="56" t="s">
        <v>66</v>
      </c>
      <c r="AR92" s="28"/>
      <c r="AS92" s="57" t="s">
        <v>67</v>
      </c>
      <c r="AT92" s="58" t="s">
        <v>68</v>
      </c>
      <c r="AU92" s="58" t="s">
        <v>69</v>
      </c>
      <c r="AV92" s="58" t="s">
        <v>70</v>
      </c>
      <c r="AW92" s="58" t="s">
        <v>71</v>
      </c>
      <c r="AX92" s="58" t="s">
        <v>72</v>
      </c>
      <c r="AY92" s="58" t="s">
        <v>73</v>
      </c>
      <c r="AZ92" s="58" t="s">
        <v>74</v>
      </c>
      <c r="BA92" s="58" t="s">
        <v>75</v>
      </c>
      <c r="BB92" s="58" t="s">
        <v>76</v>
      </c>
      <c r="BC92" s="58" t="s">
        <v>77</v>
      </c>
      <c r="BD92" s="59" t="s">
        <v>78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>
      <c r="B94" s="63"/>
      <c r="C94" s="64" t="s">
        <v>79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80</v>
      </c>
      <c r="BT94" s="72" t="s">
        <v>81</v>
      </c>
      <c r="BU94" s="73" t="s">
        <v>82</v>
      </c>
      <c r="BV94" s="72" t="s">
        <v>83</v>
      </c>
      <c r="BW94" s="72" t="s">
        <v>4</v>
      </c>
      <c r="BX94" s="72" t="s">
        <v>84</v>
      </c>
      <c r="CL94" s="72" t="s">
        <v>17</v>
      </c>
    </row>
    <row r="95" spans="1:91" s="7" customFormat="1" ht="16.5" customHeight="1">
      <c r="B95" s="74"/>
      <c r="C95" s="75"/>
      <c r="D95" s="193" t="s">
        <v>85</v>
      </c>
      <c r="E95" s="193"/>
      <c r="F95" s="193"/>
      <c r="G95" s="193"/>
      <c r="H95" s="193"/>
      <c r="I95" s="76"/>
      <c r="J95" s="193" t="s">
        <v>86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4">
        <f>ROUND(SUM(AG96:AG98),2)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7" t="s">
        <v>87</v>
      </c>
      <c r="AR95" s="74"/>
      <c r="AS95" s="78">
        <f>ROUND(SUM(AS96:AS98),2)</f>
        <v>0</v>
      </c>
      <c r="AT95" s="79">
        <f>ROUND(SUM(AV95:AW95),2)</f>
        <v>0</v>
      </c>
      <c r="AU95" s="80">
        <f>ROUND(SUM(AU96:AU98),5)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ROUND(SUM(AZ96:AZ98),2)</f>
        <v>0</v>
      </c>
      <c r="BA95" s="79">
        <f>ROUND(SUM(BA96:BA98),2)</f>
        <v>0</v>
      </c>
      <c r="BB95" s="79">
        <f>ROUND(SUM(BB96:BB98),2)</f>
        <v>0</v>
      </c>
      <c r="BC95" s="79">
        <f>ROUND(SUM(BC96:BC98),2)</f>
        <v>0</v>
      </c>
      <c r="BD95" s="81">
        <f>ROUND(SUM(BD96:BD98),2)</f>
        <v>0</v>
      </c>
      <c r="BS95" s="82" t="s">
        <v>80</v>
      </c>
      <c r="BT95" s="82" t="s">
        <v>85</v>
      </c>
      <c r="BU95" s="82" t="s">
        <v>82</v>
      </c>
      <c r="BV95" s="82" t="s">
        <v>83</v>
      </c>
      <c r="BW95" s="82" t="s">
        <v>88</v>
      </c>
      <c r="BX95" s="82" t="s">
        <v>4</v>
      </c>
      <c r="CL95" s="82" t="s">
        <v>17</v>
      </c>
      <c r="CM95" s="82" t="s">
        <v>89</v>
      </c>
    </row>
    <row r="96" spans="1:91" s="4" customFormat="1" ht="16.5" customHeight="1">
      <c r="A96" s="83" t="s">
        <v>90</v>
      </c>
      <c r="B96" s="46"/>
      <c r="C96" s="10"/>
      <c r="D96" s="10"/>
      <c r="E96" s="195" t="s">
        <v>91</v>
      </c>
      <c r="F96" s="195"/>
      <c r="G96" s="195"/>
      <c r="H96" s="195"/>
      <c r="I96" s="195"/>
      <c r="J96" s="10"/>
      <c r="K96" s="195" t="s">
        <v>92</v>
      </c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6">
        <f>'VON - Vedlejší a ostatní ...'!J32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84" t="s">
        <v>93</v>
      </c>
      <c r="AR96" s="46"/>
      <c r="AS96" s="85">
        <v>0</v>
      </c>
      <c r="AT96" s="86">
        <f>ROUND(SUM(AV96:AW96),2)</f>
        <v>0</v>
      </c>
      <c r="AU96" s="87">
        <f>'VON - Vedlejší a ostatní ...'!P127</f>
        <v>0</v>
      </c>
      <c r="AV96" s="86">
        <f>'VON - Vedlejší a ostatní ...'!J35</f>
        <v>0</v>
      </c>
      <c r="AW96" s="86">
        <f>'VON - Vedlejší a ostatní ...'!J36</f>
        <v>0</v>
      </c>
      <c r="AX96" s="86">
        <f>'VON - Vedlejší a ostatní ...'!J37</f>
        <v>0</v>
      </c>
      <c r="AY96" s="86">
        <f>'VON - Vedlejší a ostatní ...'!J38</f>
        <v>0</v>
      </c>
      <c r="AZ96" s="86">
        <f>'VON - Vedlejší a ostatní ...'!F35</f>
        <v>0</v>
      </c>
      <c r="BA96" s="86">
        <f>'VON - Vedlejší a ostatní ...'!F36</f>
        <v>0</v>
      </c>
      <c r="BB96" s="86">
        <f>'VON - Vedlejší a ostatní ...'!F37</f>
        <v>0</v>
      </c>
      <c r="BC96" s="86">
        <f>'VON - Vedlejší a ostatní ...'!F38</f>
        <v>0</v>
      </c>
      <c r="BD96" s="88">
        <f>'VON - Vedlejší a ostatní ...'!F39</f>
        <v>0</v>
      </c>
      <c r="BT96" s="21" t="s">
        <v>89</v>
      </c>
      <c r="BV96" s="21" t="s">
        <v>83</v>
      </c>
      <c r="BW96" s="21" t="s">
        <v>94</v>
      </c>
      <c r="BX96" s="21" t="s">
        <v>88</v>
      </c>
      <c r="CL96" s="21" t="s">
        <v>17</v>
      </c>
    </row>
    <row r="97" spans="1:90" s="4" customFormat="1" ht="32.25" customHeight="1">
      <c r="A97" s="83" t="s">
        <v>90</v>
      </c>
      <c r="B97" s="46"/>
      <c r="C97" s="10"/>
      <c r="D97" s="10"/>
      <c r="E97" s="195" t="s">
        <v>583</v>
      </c>
      <c r="F97" s="195"/>
      <c r="G97" s="195"/>
      <c r="H97" s="195"/>
      <c r="I97" s="195"/>
      <c r="J97" s="10"/>
      <c r="K97" s="195" t="s">
        <v>95</v>
      </c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6">
        <f>'D.1.4.1 - VYTÁPĚNÍ'!J32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84" t="s">
        <v>93</v>
      </c>
      <c r="AR97" s="46"/>
      <c r="AS97" s="85">
        <v>0</v>
      </c>
      <c r="AT97" s="86">
        <f>ROUND(SUM(AV97:AW97),2)</f>
        <v>0</v>
      </c>
      <c r="AU97" s="87">
        <f>'D.1.4.1 - VYTÁPĚNÍ'!P132</f>
        <v>0</v>
      </c>
      <c r="AV97" s="86">
        <f>'D.1.4.1 - VYTÁPĚNÍ'!J35</f>
        <v>0</v>
      </c>
      <c r="AW97" s="86">
        <f>'D.1.4.1 - VYTÁPĚNÍ'!J36</f>
        <v>0</v>
      </c>
      <c r="AX97" s="86">
        <f>'D.1.4.1 - VYTÁPĚNÍ'!J37</f>
        <v>0</v>
      </c>
      <c r="AY97" s="86">
        <f>'D.1.4.1 - VYTÁPĚNÍ'!J38</f>
        <v>0</v>
      </c>
      <c r="AZ97" s="86">
        <f>'D.1.4.1 - VYTÁPĚNÍ'!F35</f>
        <v>0</v>
      </c>
      <c r="BA97" s="86">
        <f>'D.1.4.1 - VYTÁPĚNÍ'!F36</f>
        <v>0</v>
      </c>
      <c r="BB97" s="86">
        <f>'D.1.4.1 - VYTÁPĚNÍ'!F37</f>
        <v>0</v>
      </c>
      <c r="BC97" s="86">
        <f>'D.1.4.1 - VYTÁPĚNÍ'!F38</f>
        <v>0</v>
      </c>
      <c r="BD97" s="88">
        <f>'D.1.4.1 - VYTÁPĚNÍ'!F39</f>
        <v>0</v>
      </c>
      <c r="BT97" s="21" t="s">
        <v>89</v>
      </c>
      <c r="BV97" s="21" t="s">
        <v>83</v>
      </c>
      <c r="BW97" s="21" t="s">
        <v>96</v>
      </c>
      <c r="BX97" s="21" t="s">
        <v>88</v>
      </c>
      <c r="CL97" s="21" t="s">
        <v>1</v>
      </c>
    </row>
    <row r="98" spans="1:90" s="4" customFormat="1" ht="16.5" customHeight="1">
      <c r="A98" s="83" t="s">
        <v>90</v>
      </c>
      <c r="B98" s="46"/>
      <c r="C98" s="10"/>
      <c r="D98" s="10"/>
      <c r="E98" s="195" t="s">
        <v>584</v>
      </c>
      <c r="F98" s="195"/>
      <c r="G98" s="195"/>
      <c r="H98" s="195"/>
      <c r="I98" s="195"/>
      <c r="J98" s="10"/>
      <c r="K98" s="195" t="s">
        <v>97</v>
      </c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6">
        <f>'SO 03 - KANALIZAČNÍ PŘÍPOJKY'!J32</f>
        <v>0</v>
      </c>
      <c r="AH98" s="197"/>
      <c r="AI98" s="197"/>
      <c r="AJ98" s="197"/>
      <c r="AK98" s="197"/>
      <c r="AL98" s="197"/>
      <c r="AM98" s="197"/>
      <c r="AN98" s="196">
        <f>SUM(AG98,AT98)</f>
        <v>0</v>
      </c>
      <c r="AO98" s="197"/>
      <c r="AP98" s="197"/>
      <c r="AQ98" s="84" t="s">
        <v>93</v>
      </c>
      <c r="AR98" s="46"/>
      <c r="AS98" s="89">
        <v>0</v>
      </c>
      <c r="AT98" s="90">
        <f>ROUND(SUM(AV98:AW98),2)</f>
        <v>0</v>
      </c>
      <c r="AU98" s="91">
        <f>'SO 03 - KANALIZAČNÍ PŘÍPOJKY'!P128</f>
        <v>0</v>
      </c>
      <c r="AV98" s="90">
        <f>'SO 03 - KANALIZAČNÍ PŘÍPOJKY'!J35</f>
        <v>0</v>
      </c>
      <c r="AW98" s="90">
        <f>'SO 03 - KANALIZAČNÍ PŘÍPOJKY'!J36</f>
        <v>0</v>
      </c>
      <c r="AX98" s="90">
        <f>'SO 03 - KANALIZAČNÍ PŘÍPOJKY'!J37</f>
        <v>0</v>
      </c>
      <c r="AY98" s="90">
        <f>'SO 03 - KANALIZAČNÍ PŘÍPOJKY'!J38</f>
        <v>0</v>
      </c>
      <c r="AZ98" s="90">
        <f>'SO 03 - KANALIZAČNÍ PŘÍPOJKY'!F35</f>
        <v>0</v>
      </c>
      <c r="BA98" s="90">
        <f>'SO 03 - KANALIZAČNÍ PŘÍPOJKY'!F36</f>
        <v>0</v>
      </c>
      <c r="BB98" s="90">
        <f>'SO 03 - KANALIZAČNÍ PŘÍPOJKY'!F37</f>
        <v>0</v>
      </c>
      <c r="BC98" s="90">
        <f>'SO 03 - KANALIZAČNÍ PŘÍPOJKY'!F38</f>
        <v>0</v>
      </c>
      <c r="BD98" s="92">
        <f>'SO 03 - KANALIZAČNÍ PŘÍPOJKY'!F39</f>
        <v>0</v>
      </c>
      <c r="BT98" s="21" t="s">
        <v>89</v>
      </c>
      <c r="BV98" s="21" t="s">
        <v>83</v>
      </c>
      <c r="BW98" s="21" t="s">
        <v>98</v>
      </c>
      <c r="BX98" s="21" t="s">
        <v>88</v>
      </c>
      <c r="CL98" s="21" t="s">
        <v>1</v>
      </c>
    </row>
    <row r="99" spans="1:90" s="2" customFormat="1" ht="30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8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</row>
    <row r="100" spans="1:90" s="2" customFormat="1" ht="6.95" customHeight="1">
      <c r="A100" s="27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28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</row>
  </sheetData>
  <mergeCells count="5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VON - Vedlejší a ostatní ...'!C2" display="/"/>
    <hyperlink ref="A97" location="'D.1.4.1 - VYTÁPĚNÍ'!C2" display="/"/>
    <hyperlink ref="A98" location="'SO 03 - KANALIZAČNÍ PŘÍPOJKY'!C2" display="/"/>
  </hyperlinks>
  <printOptions horizontalCentered="1"/>
  <pageMargins left="0.59055118110236227" right="0.39370078740157483" top="0.78740157480314965" bottom="0.39370078740157483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1:46" s="1" customFormat="1" ht="24.95" customHeight="1">
      <c r="B4" s="17"/>
      <c r="D4" s="18" t="s">
        <v>99</v>
      </c>
      <c r="L4" s="17"/>
      <c r="M4" s="94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6" t="str">
        <f>'Rekapitulace stavby'!K6</f>
        <v>ŽST KUNČICE POD ONDŘEJNÍKEM OPRAVA PROVOZNÍ BUDOVY</v>
      </c>
      <c r="F7" s="217"/>
      <c r="G7" s="217"/>
      <c r="H7" s="21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7"/>
      <c r="B9" s="28"/>
      <c r="C9" s="27"/>
      <c r="D9" s="27"/>
      <c r="E9" s="216" t="s">
        <v>101</v>
      </c>
      <c r="F9" s="215"/>
      <c r="G9" s="215"/>
      <c r="H9" s="21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3" t="s">
        <v>102</v>
      </c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6.5" customHeight="1">
      <c r="A11" s="27"/>
      <c r="B11" s="28"/>
      <c r="C11" s="27"/>
      <c r="D11" s="27"/>
      <c r="E11" s="177" t="s">
        <v>103</v>
      </c>
      <c r="F11" s="215"/>
      <c r="G11" s="215"/>
      <c r="H11" s="215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>
      <c r="A12" s="27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2" customHeight="1">
      <c r="A13" s="27"/>
      <c r="B13" s="28"/>
      <c r="C13" s="27"/>
      <c r="D13" s="23" t="s">
        <v>16</v>
      </c>
      <c r="E13" s="27"/>
      <c r="F13" s="21" t="s">
        <v>17</v>
      </c>
      <c r="G13" s="27"/>
      <c r="H13" s="27"/>
      <c r="I13" s="23" t="s">
        <v>18</v>
      </c>
      <c r="J13" s="21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20</v>
      </c>
      <c r="E14" s="27"/>
      <c r="F14" s="21" t="s">
        <v>21</v>
      </c>
      <c r="G14" s="27"/>
      <c r="H14" s="27"/>
      <c r="I14" s="23" t="s">
        <v>22</v>
      </c>
      <c r="J14" s="50" t="str">
        <f>'Rekapitulace stavby'!AN8</f>
        <v>30. 3. 2020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0.9" customHeight="1">
      <c r="A15" s="27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2" customHeight="1">
      <c r="A16" s="27"/>
      <c r="B16" s="28"/>
      <c r="C16" s="27"/>
      <c r="D16" s="23" t="s">
        <v>28</v>
      </c>
      <c r="E16" s="27"/>
      <c r="F16" s="27"/>
      <c r="G16" s="27"/>
      <c r="H16" s="27"/>
      <c r="I16" s="23" t="s">
        <v>29</v>
      </c>
      <c r="J16" s="21" t="s">
        <v>1</v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8" customHeight="1">
      <c r="A17" s="27"/>
      <c r="B17" s="28"/>
      <c r="C17" s="27"/>
      <c r="D17" s="27"/>
      <c r="E17" s="21" t="s">
        <v>30</v>
      </c>
      <c r="F17" s="27"/>
      <c r="G17" s="27"/>
      <c r="H17" s="27"/>
      <c r="I17" s="23" t="s">
        <v>31</v>
      </c>
      <c r="J17" s="21" t="s">
        <v>1</v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6.95" customHeight="1">
      <c r="A18" s="27"/>
      <c r="B18" s="28"/>
      <c r="C18" s="27"/>
      <c r="D18" s="27"/>
      <c r="E18" s="27"/>
      <c r="F18" s="27"/>
      <c r="G18" s="27"/>
      <c r="H18" s="27"/>
      <c r="I18" s="27"/>
      <c r="J18" s="27"/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2" customHeight="1">
      <c r="A19" s="27"/>
      <c r="B19" s="28"/>
      <c r="C19" s="27"/>
      <c r="D19" s="23" t="s">
        <v>32</v>
      </c>
      <c r="E19" s="27"/>
      <c r="F19" s="27"/>
      <c r="G19" s="27"/>
      <c r="H19" s="27"/>
      <c r="I19" s="23" t="s">
        <v>29</v>
      </c>
      <c r="J19" s="21" t="s">
        <v>1</v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8" customHeight="1">
      <c r="A20" s="27"/>
      <c r="B20" s="28"/>
      <c r="C20" s="27"/>
      <c r="D20" s="27"/>
      <c r="E20" s="21" t="s">
        <v>33</v>
      </c>
      <c r="F20" s="27"/>
      <c r="G20" s="27"/>
      <c r="H20" s="27"/>
      <c r="I20" s="23" t="s">
        <v>31</v>
      </c>
      <c r="J20" s="21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6.95" customHeight="1">
      <c r="A21" s="27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2" customHeight="1">
      <c r="A22" s="27"/>
      <c r="B22" s="28"/>
      <c r="C22" s="27"/>
      <c r="D22" s="23" t="s">
        <v>34</v>
      </c>
      <c r="E22" s="27"/>
      <c r="F22" s="27"/>
      <c r="G22" s="27"/>
      <c r="H22" s="27"/>
      <c r="I22" s="23" t="s">
        <v>29</v>
      </c>
      <c r="J22" s="21" t="s">
        <v>1</v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8" customHeight="1">
      <c r="A23" s="27"/>
      <c r="B23" s="28"/>
      <c r="C23" s="27"/>
      <c r="D23" s="27"/>
      <c r="E23" s="21" t="s">
        <v>35</v>
      </c>
      <c r="F23" s="27"/>
      <c r="G23" s="27"/>
      <c r="H23" s="27"/>
      <c r="I23" s="23" t="s">
        <v>31</v>
      </c>
      <c r="J23" s="21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6.95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12" customHeight="1">
      <c r="A25" s="27"/>
      <c r="B25" s="28"/>
      <c r="C25" s="27"/>
      <c r="D25" s="23" t="s">
        <v>37</v>
      </c>
      <c r="E25" s="27"/>
      <c r="F25" s="27"/>
      <c r="G25" s="27"/>
      <c r="H25" s="27"/>
      <c r="I25" s="23" t="s">
        <v>29</v>
      </c>
      <c r="J25" s="21" t="str">
        <f>IF('Rekapitulace stavby'!AN19="","",'Rekapitulace stavby'!AN19)</f>
        <v/>
      </c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8" customHeight="1">
      <c r="A26" s="27"/>
      <c r="B26" s="28"/>
      <c r="C26" s="27"/>
      <c r="D26" s="27"/>
      <c r="E26" s="21" t="str">
        <f>IF('Rekapitulace stavby'!E20="","",'Rekapitulace stavby'!E20)</f>
        <v xml:space="preserve"> </v>
      </c>
      <c r="F26" s="27"/>
      <c r="G26" s="27"/>
      <c r="H26" s="27"/>
      <c r="I26" s="23" t="s">
        <v>31</v>
      </c>
      <c r="J26" s="21" t="str">
        <f>IF('Rekapitulace stavby'!AN20="","",'Rekapitulace stavby'!AN20)</f>
        <v/>
      </c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12" customHeight="1">
      <c r="A28" s="27"/>
      <c r="B28" s="28"/>
      <c r="C28" s="27"/>
      <c r="D28" s="23" t="s">
        <v>39</v>
      </c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8" customFormat="1" ht="83.25" customHeight="1">
      <c r="A29" s="95"/>
      <c r="B29" s="96"/>
      <c r="C29" s="95"/>
      <c r="D29" s="95"/>
      <c r="E29" s="206" t="s">
        <v>40</v>
      </c>
      <c r="F29" s="206"/>
      <c r="G29" s="206"/>
      <c r="H29" s="2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25.35" customHeight="1">
      <c r="A32" s="27"/>
      <c r="B32" s="28"/>
      <c r="C32" s="27"/>
      <c r="D32" s="98" t="s">
        <v>41</v>
      </c>
      <c r="E32" s="27"/>
      <c r="F32" s="27"/>
      <c r="G32" s="27"/>
      <c r="H32" s="27"/>
      <c r="I32" s="27"/>
      <c r="J32" s="66">
        <f>ROUND(J127,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6.95" customHeight="1">
      <c r="A33" s="27"/>
      <c r="B33" s="28"/>
      <c r="C33" s="27"/>
      <c r="D33" s="61"/>
      <c r="E33" s="61"/>
      <c r="F33" s="61"/>
      <c r="G33" s="61"/>
      <c r="H33" s="61"/>
      <c r="I33" s="61"/>
      <c r="J33" s="61"/>
      <c r="K33" s="61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7"/>
      <c r="F34" s="31" t="s">
        <v>43</v>
      </c>
      <c r="G34" s="27"/>
      <c r="H34" s="27"/>
      <c r="I34" s="31" t="s">
        <v>42</v>
      </c>
      <c r="J34" s="31" t="s">
        <v>44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customHeight="1">
      <c r="A35" s="27"/>
      <c r="B35" s="28"/>
      <c r="C35" s="27"/>
      <c r="D35" s="99" t="s">
        <v>45</v>
      </c>
      <c r="E35" s="23" t="s">
        <v>46</v>
      </c>
      <c r="F35" s="100">
        <f>ROUND((SUM(BE127:BE154)),  2)</f>
        <v>0</v>
      </c>
      <c r="G35" s="27"/>
      <c r="H35" s="27"/>
      <c r="I35" s="101">
        <v>0.21</v>
      </c>
      <c r="J35" s="100">
        <f>ROUND(((SUM(BE127:BE154))*I35),  2)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customHeight="1">
      <c r="A36" s="27"/>
      <c r="B36" s="28"/>
      <c r="C36" s="27"/>
      <c r="D36" s="27"/>
      <c r="E36" s="23" t="s">
        <v>47</v>
      </c>
      <c r="F36" s="100">
        <f>ROUND((SUM(BF127:BF154)),  2)</f>
        <v>0</v>
      </c>
      <c r="G36" s="27"/>
      <c r="H36" s="27"/>
      <c r="I36" s="101">
        <v>0.15</v>
      </c>
      <c r="J36" s="100">
        <f>ROUND(((SUM(BF127:BF154))*I36),  2)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3" t="s">
        <v>48</v>
      </c>
      <c r="F37" s="100">
        <f>ROUND((SUM(BG127:BG154)),  2)</f>
        <v>0</v>
      </c>
      <c r="G37" s="27"/>
      <c r="H37" s="27"/>
      <c r="I37" s="101">
        <v>0.21</v>
      </c>
      <c r="J37" s="100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hidden="1" customHeight="1">
      <c r="A38" s="27"/>
      <c r="B38" s="28"/>
      <c r="C38" s="27"/>
      <c r="D38" s="27"/>
      <c r="E38" s="23" t="s">
        <v>49</v>
      </c>
      <c r="F38" s="100">
        <f>ROUND((SUM(BH127:BH154)),  2)</f>
        <v>0</v>
      </c>
      <c r="G38" s="27"/>
      <c r="H38" s="27"/>
      <c r="I38" s="101">
        <v>0.15</v>
      </c>
      <c r="J38" s="100">
        <f>0</f>
        <v>0</v>
      </c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4.45" hidden="1" customHeight="1">
      <c r="A39" s="27"/>
      <c r="B39" s="28"/>
      <c r="C39" s="27"/>
      <c r="D39" s="27"/>
      <c r="E39" s="23" t="s">
        <v>50</v>
      </c>
      <c r="F39" s="100">
        <f>ROUND((SUM(BI127:BI154)),  2)</f>
        <v>0</v>
      </c>
      <c r="G39" s="27"/>
      <c r="H39" s="27"/>
      <c r="I39" s="101">
        <v>0</v>
      </c>
      <c r="J39" s="100">
        <f>0</f>
        <v>0</v>
      </c>
      <c r="K39" s="27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6.9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" customFormat="1" ht="25.35" customHeight="1">
      <c r="A41" s="27"/>
      <c r="B41" s="28"/>
      <c r="C41" s="102"/>
      <c r="D41" s="103" t="s">
        <v>51</v>
      </c>
      <c r="E41" s="55"/>
      <c r="F41" s="55"/>
      <c r="G41" s="104" t="s">
        <v>52</v>
      </c>
      <c r="H41" s="105" t="s">
        <v>53</v>
      </c>
      <c r="I41" s="55"/>
      <c r="J41" s="106">
        <f>SUM(J32:J39)</f>
        <v>0</v>
      </c>
      <c r="K41" s="107"/>
      <c r="L41" s="3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" customFormat="1" ht="14.45" customHeight="1">
      <c r="A42" s="27"/>
      <c r="B42" s="28"/>
      <c r="C42" s="27"/>
      <c r="D42" s="27"/>
      <c r="E42" s="27"/>
      <c r="F42" s="27"/>
      <c r="G42" s="27"/>
      <c r="H42" s="27"/>
      <c r="I42" s="27"/>
      <c r="J42" s="27"/>
      <c r="K42" s="27"/>
      <c r="L42" s="3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7"/>
      <c r="D50" s="38" t="s">
        <v>54</v>
      </c>
      <c r="E50" s="39"/>
      <c r="F50" s="39"/>
      <c r="G50" s="38" t="s">
        <v>55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7"/>
      <c r="B61" s="28"/>
      <c r="C61" s="27"/>
      <c r="D61" s="40" t="s">
        <v>56</v>
      </c>
      <c r="E61" s="30"/>
      <c r="F61" s="108" t="s">
        <v>57</v>
      </c>
      <c r="G61" s="40" t="s">
        <v>56</v>
      </c>
      <c r="H61" s="30"/>
      <c r="I61" s="30"/>
      <c r="J61" s="109" t="s">
        <v>57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7"/>
      <c r="B65" s="28"/>
      <c r="C65" s="27"/>
      <c r="D65" s="38" t="s">
        <v>58</v>
      </c>
      <c r="E65" s="41"/>
      <c r="F65" s="41"/>
      <c r="G65" s="38" t="s">
        <v>59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7"/>
      <c r="B76" s="28"/>
      <c r="C76" s="27"/>
      <c r="D76" s="40" t="s">
        <v>56</v>
      </c>
      <c r="E76" s="30"/>
      <c r="F76" s="108" t="s">
        <v>57</v>
      </c>
      <c r="G76" s="40" t="s">
        <v>56</v>
      </c>
      <c r="H76" s="30"/>
      <c r="I76" s="30"/>
      <c r="J76" s="109" t="s">
        <v>57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3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31" s="2" customFormat="1" ht="24.95" customHeight="1">
      <c r="A82" s="27"/>
      <c r="B82" s="28"/>
      <c r="C82" s="18" t="s">
        <v>104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3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31" s="2" customFormat="1" ht="12" customHeight="1">
      <c r="A84" s="27"/>
      <c r="B84" s="28"/>
      <c r="C84" s="23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31" s="2" customFormat="1" ht="16.5" customHeight="1">
      <c r="A85" s="27"/>
      <c r="B85" s="28"/>
      <c r="C85" s="27"/>
      <c r="D85" s="27"/>
      <c r="E85" s="216" t="str">
        <f>E7</f>
        <v>ŽST KUNČICE POD ONDŘEJNÍKEM OPRAVA PROVOZNÍ BUDOVY</v>
      </c>
      <c r="F85" s="217"/>
      <c r="G85" s="217"/>
      <c r="H85" s="217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7"/>
      <c r="B87" s="28"/>
      <c r="C87" s="27"/>
      <c r="D87" s="27"/>
      <c r="E87" s="216" t="s">
        <v>101</v>
      </c>
      <c r="F87" s="215"/>
      <c r="G87" s="215"/>
      <c r="H87" s="21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31" s="2" customFormat="1" ht="12" customHeight="1">
      <c r="A88" s="27"/>
      <c r="B88" s="28"/>
      <c r="C88" s="23" t="s">
        <v>102</v>
      </c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31" s="2" customFormat="1" ht="16.5" customHeight="1">
      <c r="A89" s="27"/>
      <c r="B89" s="28"/>
      <c r="C89" s="27"/>
      <c r="D89" s="27"/>
      <c r="E89" s="177" t="str">
        <f>E11</f>
        <v>VON - Vedlejší a ostatní náklady stavby</v>
      </c>
      <c r="F89" s="215"/>
      <c r="G89" s="215"/>
      <c r="H89" s="215"/>
      <c r="I89" s="27"/>
      <c r="J89" s="27"/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31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31" s="2" customFormat="1" ht="12" customHeight="1">
      <c r="A91" s="27"/>
      <c r="B91" s="28"/>
      <c r="C91" s="23" t="s">
        <v>20</v>
      </c>
      <c r="D91" s="27"/>
      <c r="E91" s="27"/>
      <c r="F91" s="21" t="str">
        <f>F14</f>
        <v xml:space="preserve">KUNČICE POD ONDŘEJNÍKEM </v>
      </c>
      <c r="G91" s="27"/>
      <c r="H91" s="27"/>
      <c r="I91" s="23" t="s">
        <v>22</v>
      </c>
      <c r="J91" s="50" t="str">
        <f>IF(J14="","",J14)</f>
        <v>30. 3. 2020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31" s="2" customFormat="1" ht="6.95" customHeight="1">
      <c r="A92" s="27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31" s="2" customFormat="1" ht="15.2" customHeight="1">
      <c r="A93" s="27"/>
      <c r="B93" s="28"/>
      <c r="C93" s="23" t="s">
        <v>28</v>
      </c>
      <c r="D93" s="27"/>
      <c r="E93" s="27"/>
      <c r="F93" s="21" t="str">
        <f>E17</f>
        <v>SŽDC, s.o., Ostrava</v>
      </c>
      <c r="G93" s="27"/>
      <c r="H93" s="27"/>
      <c r="I93" s="23" t="s">
        <v>34</v>
      </c>
      <c r="J93" s="25" t="str">
        <f>E23</f>
        <v>MARPO s.r.o.</v>
      </c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31" s="2" customFormat="1" ht="15.2" customHeight="1">
      <c r="A94" s="27"/>
      <c r="B94" s="28"/>
      <c r="C94" s="23" t="s">
        <v>32</v>
      </c>
      <c r="D94" s="27"/>
      <c r="E94" s="27"/>
      <c r="F94" s="21" t="str">
        <f>IF(E20="","",E20)</f>
        <v>Na základě výběrového řízení</v>
      </c>
      <c r="G94" s="27"/>
      <c r="H94" s="27"/>
      <c r="I94" s="23" t="s">
        <v>37</v>
      </c>
      <c r="J94" s="25" t="str">
        <f>E26</f>
        <v xml:space="preserve"> 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31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31" s="2" customFormat="1" ht="29.25" customHeight="1">
      <c r="A96" s="27"/>
      <c r="B96" s="28"/>
      <c r="C96" s="110" t="s">
        <v>105</v>
      </c>
      <c r="D96" s="102"/>
      <c r="E96" s="102"/>
      <c r="F96" s="102"/>
      <c r="G96" s="102"/>
      <c r="H96" s="102"/>
      <c r="I96" s="102"/>
      <c r="J96" s="111" t="s">
        <v>106</v>
      </c>
      <c r="K96" s="102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1:47" s="2" customFormat="1" ht="10.35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47" s="2" customFormat="1" ht="22.9" customHeight="1">
      <c r="A98" s="27"/>
      <c r="B98" s="28"/>
      <c r="C98" s="112" t="s">
        <v>107</v>
      </c>
      <c r="D98" s="27"/>
      <c r="E98" s="27"/>
      <c r="F98" s="27"/>
      <c r="G98" s="27"/>
      <c r="H98" s="27"/>
      <c r="I98" s="27"/>
      <c r="J98" s="66">
        <f>J127</f>
        <v>0</v>
      </c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U98" s="14" t="s">
        <v>108</v>
      </c>
    </row>
    <row r="99" spans="1:47" s="9" customFormat="1" ht="24.95" customHeight="1">
      <c r="B99" s="113"/>
      <c r="D99" s="114" t="s">
        <v>109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47" s="10" customFormat="1" ht="19.899999999999999" customHeight="1">
      <c r="B100" s="117"/>
      <c r="D100" s="118" t="s">
        <v>110</v>
      </c>
      <c r="E100" s="119"/>
      <c r="F100" s="119"/>
      <c r="G100" s="119"/>
      <c r="H100" s="119"/>
      <c r="I100" s="119"/>
      <c r="J100" s="120">
        <f>J129</f>
        <v>0</v>
      </c>
      <c r="L100" s="117"/>
    </row>
    <row r="101" spans="1:47" s="10" customFormat="1" ht="19.899999999999999" customHeight="1">
      <c r="B101" s="117"/>
      <c r="D101" s="118" t="s">
        <v>111</v>
      </c>
      <c r="E101" s="119"/>
      <c r="F101" s="119"/>
      <c r="G101" s="119"/>
      <c r="H101" s="119"/>
      <c r="I101" s="119"/>
      <c r="J101" s="120">
        <f>J134</f>
        <v>0</v>
      </c>
      <c r="L101" s="117"/>
    </row>
    <row r="102" spans="1:47" s="10" customFormat="1" ht="19.899999999999999" customHeight="1">
      <c r="B102" s="117"/>
      <c r="D102" s="118" t="s">
        <v>112</v>
      </c>
      <c r="E102" s="119"/>
      <c r="F102" s="119"/>
      <c r="G102" s="119"/>
      <c r="H102" s="119"/>
      <c r="I102" s="119"/>
      <c r="J102" s="120">
        <f>J137</f>
        <v>0</v>
      </c>
      <c r="L102" s="117"/>
    </row>
    <row r="103" spans="1:47" s="10" customFormat="1" ht="19.899999999999999" customHeight="1">
      <c r="B103" s="117"/>
      <c r="D103" s="118" t="s">
        <v>113</v>
      </c>
      <c r="E103" s="119"/>
      <c r="F103" s="119"/>
      <c r="G103" s="119"/>
      <c r="H103" s="119"/>
      <c r="I103" s="119"/>
      <c r="J103" s="120">
        <f>J144</f>
        <v>0</v>
      </c>
      <c r="L103" s="117"/>
    </row>
    <row r="104" spans="1:47" s="10" customFormat="1" ht="19.899999999999999" customHeight="1">
      <c r="B104" s="117"/>
      <c r="D104" s="118" t="s">
        <v>114</v>
      </c>
      <c r="E104" s="119"/>
      <c r="F104" s="119"/>
      <c r="G104" s="119"/>
      <c r="H104" s="119"/>
      <c r="I104" s="119"/>
      <c r="J104" s="120">
        <f>J149</f>
        <v>0</v>
      </c>
      <c r="L104" s="117"/>
    </row>
    <row r="105" spans="1:47" s="10" customFormat="1" ht="19.899999999999999" customHeight="1">
      <c r="B105" s="117"/>
      <c r="D105" s="118" t="s">
        <v>115</v>
      </c>
      <c r="E105" s="119"/>
      <c r="F105" s="119"/>
      <c r="G105" s="119"/>
      <c r="H105" s="119"/>
      <c r="I105" s="119"/>
      <c r="J105" s="120">
        <f>J152</f>
        <v>0</v>
      </c>
      <c r="L105" s="117"/>
    </row>
    <row r="106" spans="1:47" s="2" customFormat="1" ht="21.75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47" s="2" customFormat="1" ht="6.95" customHeight="1">
      <c r="A107" s="27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11" spans="1:47" s="2" customFormat="1" ht="6.95" customHeight="1">
      <c r="A111" s="27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47" s="2" customFormat="1" ht="24.95" customHeight="1">
      <c r="A112" s="27"/>
      <c r="B112" s="28"/>
      <c r="C112" s="18" t="s">
        <v>116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3" s="2" customFormat="1" ht="6.95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3" s="2" customFormat="1" ht="12" customHeight="1">
      <c r="A114" s="27"/>
      <c r="B114" s="28"/>
      <c r="C114" s="23" t="s">
        <v>14</v>
      </c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3" s="2" customFormat="1" ht="16.5" customHeight="1">
      <c r="A115" s="27"/>
      <c r="B115" s="28"/>
      <c r="C115" s="27"/>
      <c r="D115" s="27"/>
      <c r="E115" s="216" t="str">
        <f>E7</f>
        <v>ŽST KUNČICE POD ONDŘEJNÍKEM OPRAVA PROVOZNÍ BUDOVY</v>
      </c>
      <c r="F115" s="217"/>
      <c r="G115" s="217"/>
      <c r="H115" s="21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3" s="1" customFormat="1" ht="12" customHeight="1">
      <c r="B116" s="17"/>
      <c r="C116" s="23" t="s">
        <v>100</v>
      </c>
      <c r="L116" s="17"/>
    </row>
    <row r="117" spans="1:63" s="2" customFormat="1" ht="16.5" customHeight="1">
      <c r="A117" s="27"/>
      <c r="B117" s="28"/>
      <c r="C117" s="27"/>
      <c r="D117" s="27"/>
      <c r="E117" s="216" t="s">
        <v>101</v>
      </c>
      <c r="F117" s="215"/>
      <c r="G117" s="215"/>
      <c r="H117" s="215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3" s="2" customFormat="1" ht="12" customHeight="1">
      <c r="A118" s="27"/>
      <c r="B118" s="28"/>
      <c r="C118" s="23" t="s">
        <v>102</v>
      </c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3" s="2" customFormat="1" ht="16.5" customHeight="1">
      <c r="A119" s="27"/>
      <c r="B119" s="28"/>
      <c r="C119" s="27"/>
      <c r="D119" s="27"/>
      <c r="E119" s="177" t="str">
        <f>E11</f>
        <v>VON - Vedlejší a ostatní náklady stavby</v>
      </c>
      <c r="F119" s="215"/>
      <c r="G119" s="215"/>
      <c r="H119" s="215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3" s="2" customFormat="1" ht="6.95" customHeight="1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3" s="2" customFormat="1" ht="12" customHeight="1">
      <c r="A121" s="27"/>
      <c r="B121" s="28"/>
      <c r="C121" s="23" t="s">
        <v>20</v>
      </c>
      <c r="D121" s="27"/>
      <c r="E121" s="27"/>
      <c r="F121" s="21" t="str">
        <f>F14</f>
        <v xml:space="preserve">KUNČICE POD ONDŘEJNÍKEM </v>
      </c>
      <c r="G121" s="27"/>
      <c r="H121" s="27"/>
      <c r="I121" s="23" t="s">
        <v>22</v>
      </c>
      <c r="J121" s="50" t="str">
        <f>IF(J14="","",J14)</f>
        <v>30. 3. 2020</v>
      </c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3" s="2" customFormat="1" ht="6.95" customHeight="1">
      <c r="A122" s="27"/>
      <c r="B122" s="28"/>
      <c r="C122" s="27"/>
      <c r="D122" s="27"/>
      <c r="E122" s="27"/>
      <c r="F122" s="27"/>
      <c r="G122" s="27"/>
      <c r="H122" s="27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3" s="2" customFormat="1" ht="15.2" customHeight="1">
      <c r="A123" s="27"/>
      <c r="B123" s="28"/>
      <c r="C123" s="23" t="s">
        <v>28</v>
      </c>
      <c r="D123" s="27"/>
      <c r="E123" s="27"/>
      <c r="F123" s="21" t="str">
        <f>E17</f>
        <v>SŽDC, s.o., Ostrava</v>
      </c>
      <c r="G123" s="27"/>
      <c r="H123" s="27"/>
      <c r="I123" s="23" t="s">
        <v>34</v>
      </c>
      <c r="J123" s="25" t="str">
        <f>E23</f>
        <v>MARPO s.r.o.</v>
      </c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3" s="2" customFormat="1" ht="15.2" customHeight="1">
      <c r="A124" s="27"/>
      <c r="B124" s="28"/>
      <c r="C124" s="23" t="s">
        <v>32</v>
      </c>
      <c r="D124" s="27"/>
      <c r="E124" s="27"/>
      <c r="F124" s="21" t="str">
        <f>IF(E20="","",E20)</f>
        <v>Na základě výběrového řízení</v>
      </c>
      <c r="G124" s="27"/>
      <c r="H124" s="27"/>
      <c r="I124" s="23" t="s">
        <v>37</v>
      </c>
      <c r="J124" s="25" t="str">
        <f>E26</f>
        <v xml:space="preserve"> </v>
      </c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63" s="2" customFormat="1" ht="10.35" customHeight="1">
      <c r="A125" s="27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63" s="11" customFormat="1" ht="29.25" customHeight="1">
      <c r="A126" s="121"/>
      <c r="B126" s="122"/>
      <c r="C126" s="123" t="s">
        <v>117</v>
      </c>
      <c r="D126" s="124" t="s">
        <v>66</v>
      </c>
      <c r="E126" s="124" t="s">
        <v>62</v>
      </c>
      <c r="F126" s="124" t="s">
        <v>63</v>
      </c>
      <c r="G126" s="124" t="s">
        <v>118</v>
      </c>
      <c r="H126" s="124" t="s">
        <v>119</v>
      </c>
      <c r="I126" s="124" t="s">
        <v>120</v>
      </c>
      <c r="J126" s="124" t="s">
        <v>106</v>
      </c>
      <c r="K126" s="125" t="s">
        <v>121</v>
      </c>
      <c r="L126" s="126"/>
      <c r="M126" s="57" t="s">
        <v>1</v>
      </c>
      <c r="N126" s="58" t="s">
        <v>45</v>
      </c>
      <c r="O126" s="58" t="s">
        <v>122</v>
      </c>
      <c r="P126" s="58" t="s">
        <v>123</v>
      </c>
      <c r="Q126" s="58" t="s">
        <v>124</v>
      </c>
      <c r="R126" s="58" t="s">
        <v>125</v>
      </c>
      <c r="S126" s="58" t="s">
        <v>126</v>
      </c>
      <c r="T126" s="59" t="s">
        <v>127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9" customHeight="1">
      <c r="A127" s="27"/>
      <c r="B127" s="28"/>
      <c r="C127" s="64" t="s">
        <v>128</v>
      </c>
      <c r="D127" s="27"/>
      <c r="E127" s="27"/>
      <c r="F127" s="27"/>
      <c r="G127" s="27"/>
      <c r="H127" s="27"/>
      <c r="I127" s="27"/>
      <c r="J127" s="127">
        <f>BK127</f>
        <v>0</v>
      </c>
      <c r="K127" s="27"/>
      <c r="L127" s="28"/>
      <c r="M127" s="60"/>
      <c r="N127" s="51"/>
      <c r="O127" s="61"/>
      <c r="P127" s="128">
        <f>P128</f>
        <v>0</v>
      </c>
      <c r="Q127" s="61"/>
      <c r="R127" s="128">
        <f>R128</f>
        <v>0</v>
      </c>
      <c r="S127" s="61"/>
      <c r="T127" s="129">
        <f>T128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T127" s="14" t="s">
        <v>80</v>
      </c>
      <c r="AU127" s="14" t="s">
        <v>108</v>
      </c>
      <c r="BK127" s="130">
        <f>BK128</f>
        <v>0</v>
      </c>
    </row>
    <row r="128" spans="1:63" s="12" customFormat="1" ht="25.9" customHeight="1">
      <c r="B128" s="131"/>
      <c r="D128" s="132" t="s">
        <v>80</v>
      </c>
      <c r="E128" s="133" t="s">
        <v>129</v>
      </c>
      <c r="F128" s="133" t="s">
        <v>129</v>
      </c>
      <c r="J128" s="134">
        <f>BK128</f>
        <v>0</v>
      </c>
      <c r="L128" s="131"/>
      <c r="M128" s="135"/>
      <c r="N128" s="136"/>
      <c r="O128" s="136"/>
      <c r="P128" s="137">
        <f>P129+P134+P137+P144+P149+P152</f>
        <v>0</v>
      </c>
      <c r="Q128" s="136"/>
      <c r="R128" s="137">
        <f>R129+R134+R137+R144+R149+R152</f>
        <v>0</v>
      </c>
      <c r="S128" s="136"/>
      <c r="T128" s="138">
        <f>T129+T134+T137+T144+T149+T152</f>
        <v>0</v>
      </c>
      <c r="AR128" s="132" t="s">
        <v>130</v>
      </c>
      <c r="AT128" s="139" t="s">
        <v>80</v>
      </c>
      <c r="AU128" s="139" t="s">
        <v>81</v>
      </c>
      <c r="AY128" s="132" t="s">
        <v>131</v>
      </c>
      <c r="BK128" s="140">
        <f>BK129+BK134+BK137+BK144+BK149+BK152</f>
        <v>0</v>
      </c>
    </row>
    <row r="129" spans="1:65" s="12" customFormat="1" ht="22.9" customHeight="1">
      <c r="B129" s="131"/>
      <c r="D129" s="132" t="s">
        <v>80</v>
      </c>
      <c r="E129" s="141" t="s">
        <v>132</v>
      </c>
      <c r="F129" s="141" t="s">
        <v>133</v>
      </c>
      <c r="J129" s="142">
        <f>BK129</f>
        <v>0</v>
      </c>
      <c r="L129" s="131"/>
      <c r="M129" s="135"/>
      <c r="N129" s="136"/>
      <c r="O129" s="136"/>
      <c r="P129" s="137">
        <f>SUM(P130:P133)</f>
        <v>0</v>
      </c>
      <c r="Q129" s="136"/>
      <c r="R129" s="137">
        <f>SUM(R130:R133)</f>
        <v>0</v>
      </c>
      <c r="S129" s="136"/>
      <c r="T129" s="138">
        <f>SUM(T130:T133)</f>
        <v>0</v>
      </c>
      <c r="AR129" s="132" t="s">
        <v>130</v>
      </c>
      <c r="AT129" s="139" t="s">
        <v>80</v>
      </c>
      <c r="AU129" s="139" t="s">
        <v>85</v>
      </c>
      <c r="AY129" s="132" t="s">
        <v>131</v>
      </c>
      <c r="BK129" s="140">
        <f>SUM(BK130:BK133)</f>
        <v>0</v>
      </c>
    </row>
    <row r="130" spans="1:65" s="2" customFormat="1" ht="16.5" customHeight="1">
      <c r="A130" s="27"/>
      <c r="B130" s="143"/>
      <c r="C130" s="144" t="s">
        <v>85</v>
      </c>
      <c r="D130" s="144" t="s">
        <v>134</v>
      </c>
      <c r="E130" s="145" t="s">
        <v>135</v>
      </c>
      <c r="F130" s="146" t="s">
        <v>136</v>
      </c>
      <c r="G130" s="147" t="s">
        <v>137</v>
      </c>
      <c r="H130" s="148">
        <v>1</v>
      </c>
      <c r="I130" s="149"/>
      <c r="J130" s="149">
        <f>ROUND(I130*H130,2)</f>
        <v>0</v>
      </c>
      <c r="K130" s="146" t="s">
        <v>138</v>
      </c>
      <c r="L130" s="28"/>
      <c r="M130" s="150" t="s">
        <v>1</v>
      </c>
      <c r="N130" s="151" t="s">
        <v>46</v>
      </c>
      <c r="O130" s="152">
        <v>0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54" t="s">
        <v>139</v>
      </c>
      <c r="AT130" s="154" t="s">
        <v>134</v>
      </c>
      <c r="AU130" s="154" t="s">
        <v>89</v>
      </c>
      <c r="AY130" s="14" t="s">
        <v>131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4" t="s">
        <v>85</v>
      </c>
      <c r="BK130" s="155">
        <f>ROUND(I130*H130,2)</f>
        <v>0</v>
      </c>
      <c r="BL130" s="14" t="s">
        <v>139</v>
      </c>
      <c r="BM130" s="154" t="s">
        <v>140</v>
      </c>
    </row>
    <row r="131" spans="1:65" s="2" customFormat="1" ht="39">
      <c r="A131" s="27"/>
      <c r="B131" s="28"/>
      <c r="C131" s="27"/>
      <c r="D131" s="156" t="s">
        <v>141</v>
      </c>
      <c r="E131" s="27"/>
      <c r="F131" s="157" t="s">
        <v>142</v>
      </c>
      <c r="G131" s="27"/>
      <c r="H131" s="27"/>
      <c r="I131" s="27"/>
      <c r="J131" s="27"/>
      <c r="K131" s="27"/>
      <c r="L131" s="28"/>
      <c r="M131" s="158"/>
      <c r="N131" s="159"/>
      <c r="O131" s="53"/>
      <c r="P131" s="53"/>
      <c r="Q131" s="53"/>
      <c r="R131" s="53"/>
      <c r="S131" s="53"/>
      <c r="T131" s="54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T131" s="14" t="s">
        <v>141</v>
      </c>
      <c r="AU131" s="14" t="s">
        <v>89</v>
      </c>
    </row>
    <row r="132" spans="1:65" s="2" customFormat="1" ht="16.5" customHeight="1">
      <c r="A132" s="27"/>
      <c r="B132" s="143"/>
      <c r="C132" s="144" t="s">
        <v>89</v>
      </c>
      <c r="D132" s="144" t="s">
        <v>134</v>
      </c>
      <c r="E132" s="145" t="s">
        <v>143</v>
      </c>
      <c r="F132" s="146" t="s">
        <v>144</v>
      </c>
      <c r="G132" s="147" t="s">
        <v>137</v>
      </c>
      <c r="H132" s="148">
        <v>1</v>
      </c>
      <c r="I132" s="149"/>
      <c r="J132" s="149">
        <f>ROUND(I132*H132,2)</f>
        <v>0</v>
      </c>
      <c r="K132" s="146" t="s">
        <v>138</v>
      </c>
      <c r="L132" s="28"/>
      <c r="M132" s="150" t="s">
        <v>1</v>
      </c>
      <c r="N132" s="151" t="s">
        <v>46</v>
      </c>
      <c r="O132" s="152">
        <v>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54" t="s">
        <v>139</v>
      </c>
      <c r="AT132" s="154" t="s">
        <v>134</v>
      </c>
      <c r="AU132" s="154" t="s">
        <v>89</v>
      </c>
      <c r="AY132" s="14" t="s">
        <v>131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4" t="s">
        <v>85</v>
      </c>
      <c r="BK132" s="155">
        <f>ROUND(I132*H132,2)</f>
        <v>0</v>
      </c>
      <c r="BL132" s="14" t="s">
        <v>139</v>
      </c>
      <c r="BM132" s="154" t="s">
        <v>145</v>
      </c>
    </row>
    <row r="133" spans="1:65" s="2" customFormat="1" ht="19.5">
      <c r="A133" s="27"/>
      <c r="B133" s="28"/>
      <c r="C133" s="27"/>
      <c r="D133" s="156" t="s">
        <v>141</v>
      </c>
      <c r="E133" s="27"/>
      <c r="F133" s="157" t="s">
        <v>146</v>
      </c>
      <c r="G133" s="27"/>
      <c r="H133" s="27"/>
      <c r="I133" s="27"/>
      <c r="J133" s="27"/>
      <c r="K133" s="27"/>
      <c r="L133" s="28"/>
      <c r="M133" s="158"/>
      <c r="N133" s="159"/>
      <c r="O133" s="53"/>
      <c r="P133" s="53"/>
      <c r="Q133" s="53"/>
      <c r="R133" s="53"/>
      <c r="S133" s="53"/>
      <c r="T133" s="54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T133" s="14" t="s">
        <v>141</v>
      </c>
      <c r="AU133" s="14" t="s">
        <v>89</v>
      </c>
    </row>
    <row r="134" spans="1:65" s="12" customFormat="1" ht="22.9" customHeight="1">
      <c r="B134" s="131"/>
      <c r="D134" s="132" t="s">
        <v>80</v>
      </c>
      <c r="E134" s="141" t="s">
        <v>147</v>
      </c>
      <c r="F134" s="141" t="s">
        <v>148</v>
      </c>
      <c r="J134" s="142">
        <f>BK134</f>
        <v>0</v>
      </c>
      <c r="L134" s="131"/>
      <c r="M134" s="135"/>
      <c r="N134" s="136"/>
      <c r="O134" s="136"/>
      <c r="P134" s="137">
        <f>SUM(P135:P136)</f>
        <v>0</v>
      </c>
      <c r="Q134" s="136"/>
      <c r="R134" s="137">
        <f>SUM(R135:R136)</f>
        <v>0</v>
      </c>
      <c r="S134" s="136"/>
      <c r="T134" s="138">
        <f>SUM(T135:T136)</f>
        <v>0</v>
      </c>
      <c r="AR134" s="132" t="s">
        <v>130</v>
      </c>
      <c r="AT134" s="139" t="s">
        <v>80</v>
      </c>
      <c r="AU134" s="139" t="s">
        <v>85</v>
      </c>
      <c r="AY134" s="132" t="s">
        <v>131</v>
      </c>
      <c r="BK134" s="140">
        <f>SUM(BK135:BK136)</f>
        <v>0</v>
      </c>
    </row>
    <row r="135" spans="1:65" s="2" customFormat="1" ht="16.5" customHeight="1">
      <c r="A135" s="27"/>
      <c r="B135" s="143"/>
      <c r="C135" s="144" t="s">
        <v>149</v>
      </c>
      <c r="D135" s="144" t="s">
        <v>134</v>
      </c>
      <c r="E135" s="145" t="s">
        <v>150</v>
      </c>
      <c r="F135" s="146" t="s">
        <v>151</v>
      </c>
      <c r="G135" s="147" t="s">
        <v>137</v>
      </c>
      <c r="H135" s="148">
        <v>1</v>
      </c>
      <c r="I135" s="149"/>
      <c r="J135" s="149">
        <f>ROUND(I135*H135,2)</f>
        <v>0</v>
      </c>
      <c r="K135" s="146" t="s">
        <v>138</v>
      </c>
      <c r="L135" s="28"/>
      <c r="M135" s="150" t="s">
        <v>1</v>
      </c>
      <c r="N135" s="151" t="s">
        <v>46</v>
      </c>
      <c r="O135" s="152">
        <v>0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4" t="s">
        <v>139</v>
      </c>
      <c r="AT135" s="154" t="s">
        <v>134</v>
      </c>
      <c r="AU135" s="154" t="s">
        <v>89</v>
      </c>
      <c r="AY135" s="14" t="s">
        <v>131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85</v>
      </c>
      <c r="BK135" s="155">
        <f>ROUND(I135*H135,2)</f>
        <v>0</v>
      </c>
      <c r="BL135" s="14" t="s">
        <v>139</v>
      </c>
      <c r="BM135" s="154" t="s">
        <v>152</v>
      </c>
    </row>
    <row r="136" spans="1:65" s="2" customFormat="1" ht="97.5">
      <c r="A136" s="27"/>
      <c r="B136" s="28"/>
      <c r="C136" s="27"/>
      <c r="D136" s="156" t="s">
        <v>141</v>
      </c>
      <c r="E136" s="27"/>
      <c r="F136" s="157" t="s">
        <v>153</v>
      </c>
      <c r="G136" s="27"/>
      <c r="H136" s="27"/>
      <c r="I136" s="27"/>
      <c r="J136" s="27"/>
      <c r="K136" s="27"/>
      <c r="L136" s="28"/>
      <c r="M136" s="158"/>
      <c r="N136" s="159"/>
      <c r="O136" s="53"/>
      <c r="P136" s="53"/>
      <c r="Q136" s="53"/>
      <c r="R136" s="53"/>
      <c r="S136" s="53"/>
      <c r="T136" s="54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4" t="s">
        <v>141</v>
      </c>
      <c r="AU136" s="14" t="s">
        <v>89</v>
      </c>
    </row>
    <row r="137" spans="1:65" s="12" customFormat="1" ht="22.9" customHeight="1">
      <c r="B137" s="131"/>
      <c r="D137" s="132" t="s">
        <v>80</v>
      </c>
      <c r="E137" s="141" t="s">
        <v>154</v>
      </c>
      <c r="F137" s="141" t="s">
        <v>155</v>
      </c>
      <c r="J137" s="142">
        <f>BK137</f>
        <v>0</v>
      </c>
      <c r="L137" s="131"/>
      <c r="M137" s="135"/>
      <c r="N137" s="136"/>
      <c r="O137" s="136"/>
      <c r="P137" s="137">
        <f>SUM(P138:P143)</f>
        <v>0</v>
      </c>
      <c r="Q137" s="136"/>
      <c r="R137" s="137">
        <f>SUM(R138:R143)</f>
        <v>0</v>
      </c>
      <c r="S137" s="136"/>
      <c r="T137" s="138">
        <f>SUM(T138:T143)</f>
        <v>0</v>
      </c>
      <c r="AR137" s="132" t="s">
        <v>130</v>
      </c>
      <c r="AT137" s="139" t="s">
        <v>80</v>
      </c>
      <c r="AU137" s="139" t="s">
        <v>85</v>
      </c>
      <c r="AY137" s="132" t="s">
        <v>131</v>
      </c>
      <c r="BK137" s="140">
        <f>SUM(BK138:BK143)</f>
        <v>0</v>
      </c>
    </row>
    <row r="138" spans="1:65" s="2" customFormat="1" ht="16.5" customHeight="1">
      <c r="A138" s="27"/>
      <c r="B138" s="143"/>
      <c r="C138" s="144" t="s">
        <v>156</v>
      </c>
      <c r="D138" s="144" t="s">
        <v>134</v>
      </c>
      <c r="E138" s="145" t="s">
        <v>157</v>
      </c>
      <c r="F138" s="146" t="s">
        <v>158</v>
      </c>
      <c r="G138" s="147" t="s">
        <v>137</v>
      </c>
      <c r="H138" s="148">
        <v>1</v>
      </c>
      <c r="I138" s="149"/>
      <c r="J138" s="149">
        <f>ROUND(I138*H138,2)</f>
        <v>0</v>
      </c>
      <c r="K138" s="146" t="s">
        <v>138</v>
      </c>
      <c r="L138" s="28"/>
      <c r="M138" s="150" t="s">
        <v>1</v>
      </c>
      <c r="N138" s="151" t="s">
        <v>46</v>
      </c>
      <c r="O138" s="152">
        <v>0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4" t="s">
        <v>139</v>
      </c>
      <c r="AT138" s="154" t="s">
        <v>134</v>
      </c>
      <c r="AU138" s="154" t="s">
        <v>89</v>
      </c>
      <c r="AY138" s="14" t="s">
        <v>131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139</v>
      </c>
      <c r="BM138" s="154" t="s">
        <v>159</v>
      </c>
    </row>
    <row r="139" spans="1:65" s="2" customFormat="1" ht="78">
      <c r="A139" s="27"/>
      <c r="B139" s="28"/>
      <c r="C139" s="27"/>
      <c r="D139" s="156" t="s">
        <v>141</v>
      </c>
      <c r="E139" s="27"/>
      <c r="F139" s="157" t="s">
        <v>160</v>
      </c>
      <c r="G139" s="27"/>
      <c r="H139" s="27"/>
      <c r="I139" s="27"/>
      <c r="J139" s="27"/>
      <c r="K139" s="27"/>
      <c r="L139" s="28"/>
      <c r="M139" s="158"/>
      <c r="N139" s="159"/>
      <c r="O139" s="53"/>
      <c r="P139" s="53"/>
      <c r="Q139" s="53"/>
      <c r="R139" s="53"/>
      <c r="S139" s="53"/>
      <c r="T139" s="54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T139" s="14" t="s">
        <v>141</v>
      </c>
      <c r="AU139" s="14" t="s">
        <v>89</v>
      </c>
    </row>
    <row r="140" spans="1:65" s="2" customFormat="1" ht="16.5" customHeight="1">
      <c r="A140" s="27"/>
      <c r="B140" s="143"/>
      <c r="C140" s="144" t="s">
        <v>130</v>
      </c>
      <c r="D140" s="144" t="s">
        <v>134</v>
      </c>
      <c r="E140" s="145" t="s">
        <v>161</v>
      </c>
      <c r="F140" s="146" t="s">
        <v>162</v>
      </c>
      <c r="G140" s="147" t="s">
        <v>137</v>
      </c>
      <c r="H140" s="148">
        <v>1</v>
      </c>
      <c r="I140" s="149"/>
      <c r="J140" s="149">
        <f>ROUND(I140*H140,2)</f>
        <v>0</v>
      </c>
      <c r="K140" s="146" t="s">
        <v>138</v>
      </c>
      <c r="L140" s="28"/>
      <c r="M140" s="150" t="s">
        <v>1</v>
      </c>
      <c r="N140" s="151" t="s">
        <v>46</v>
      </c>
      <c r="O140" s="152">
        <v>0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4" t="s">
        <v>139</v>
      </c>
      <c r="AT140" s="154" t="s">
        <v>134</v>
      </c>
      <c r="AU140" s="154" t="s">
        <v>89</v>
      </c>
      <c r="AY140" s="14" t="s">
        <v>131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85</v>
      </c>
      <c r="BK140" s="155">
        <f>ROUND(I140*H140,2)</f>
        <v>0</v>
      </c>
      <c r="BL140" s="14" t="s">
        <v>139</v>
      </c>
      <c r="BM140" s="154" t="s">
        <v>163</v>
      </c>
    </row>
    <row r="141" spans="1:65" s="2" customFormat="1" ht="19.5">
      <c r="A141" s="27"/>
      <c r="B141" s="28"/>
      <c r="C141" s="27"/>
      <c r="D141" s="156" t="s">
        <v>141</v>
      </c>
      <c r="E141" s="27"/>
      <c r="F141" s="157" t="s">
        <v>164</v>
      </c>
      <c r="G141" s="27"/>
      <c r="H141" s="27"/>
      <c r="I141" s="27"/>
      <c r="J141" s="27"/>
      <c r="K141" s="27"/>
      <c r="L141" s="28"/>
      <c r="M141" s="158"/>
      <c r="N141" s="159"/>
      <c r="O141" s="53"/>
      <c r="P141" s="53"/>
      <c r="Q141" s="53"/>
      <c r="R141" s="53"/>
      <c r="S141" s="53"/>
      <c r="T141" s="54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T141" s="14" t="s">
        <v>141</v>
      </c>
      <c r="AU141" s="14" t="s">
        <v>89</v>
      </c>
    </row>
    <row r="142" spans="1:65" s="2" customFormat="1" ht="16.5" customHeight="1">
      <c r="A142" s="27"/>
      <c r="B142" s="143"/>
      <c r="C142" s="144" t="s">
        <v>165</v>
      </c>
      <c r="D142" s="144" t="s">
        <v>134</v>
      </c>
      <c r="E142" s="145" t="s">
        <v>166</v>
      </c>
      <c r="F142" s="146" t="s">
        <v>167</v>
      </c>
      <c r="G142" s="147" t="s">
        <v>137</v>
      </c>
      <c r="H142" s="148">
        <v>1</v>
      </c>
      <c r="I142" s="149"/>
      <c r="J142" s="149">
        <f>ROUND(I142*H142,2)</f>
        <v>0</v>
      </c>
      <c r="K142" s="146" t="s">
        <v>138</v>
      </c>
      <c r="L142" s="28"/>
      <c r="M142" s="150" t="s">
        <v>1</v>
      </c>
      <c r="N142" s="151" t="s">
        <v>46</v>
      </c>
      <c r="O142" s="152">
        <v>0</v>
      </c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4" t="s">
        <v>139</v>
      </c>
      <c r="AT142" s="154" t="s">
        <v>134</v>
      </c>
      <c r="AU142" s="154" t="s">
        <v>89</v>
      </c>
      <c r="AY142" s="14" t="s">
        <v>131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85</v>
      </c>
      <c r="BK142" s="155">
        <f>ROUND(I142*H142,2)</f>
        <v>0</v>
      </c>
      <c r="BL142" s="14" t="s">
        <v>139</v>
      </c>
      <c r="BM142" s="154" t="s">
        <v>168</v>
      </c>
    </row>
    <row r="143" spans="1:65" s="2" customFormat="1" ht="19.5">
      <c r="A143" s="27"/>
      <c r="B143" s="28"/>
      <c r="C143" s="27"/>
      <c r="D143" s="156" t="s">
        <v>141</v>
      </c>
      <c r="E143" s="27"/>
      <c r="F143" s="157" t="s">
        <v>169</v>
      </c>
      <c r="G143" s="27"/>
      <c r="H143" s="27"/>
      <c r="I143" s="27"/>
      <c r="J143" s="27"/>
      <c r="K143" s="27"/>
      <c r="L143" s="28"/>
      <c r="M143" s="158"/>
      <c r="N143" s="159"/>
      <c r="O143" s="53"/>
      <c r="P143" s="53"/>
      <c r="Q143" s="53"/>
      <c r="R143" s="53"/>
      <c r="S143" s="53"/>
      <c r="T143" s="54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T143" s="14" t="s">
        <v>141</v>
      </c>
      <c r="AU143" s="14" t="s">
        <v>89</v>
      </c>
    </row>
    <row r="144" spans="1:65" s="12" customFormat="1" ht="22.9" customHeight="1">
      <c r="B144" s="131"/>
      <c r="D144" s="132" t="s">
        <v>80</v>
      </c>
      <c r="E144" s="141" t="s">
        <v>170</v>
      </c>
      <c r="F144" s="141" t="s">
        <v>171</v>
      </c>
      <c r="J144" s="142">
        <f>BK144</f>
        <v>0</v>
      </c>
      <c r="L144" s="131"/>
      <c r="M144" s="135"/>
      <c r="N144" s="136"/>
      <c r="O144" s="136"/>
      <c r="P144" s="137">
        <f>SUM(P145:P148)</f>
        <v>0</v>
      </c>
      <c r="Q144" s="136"/>
      <c r="R144" s="137">
        <f>SUM(R145:R148)</f>
        <v>0</v>
      </c>
      <c r="S144" s="136"/>
      <c r="T144" s="138">
        <f>SUM(T145:T148)</f>
        <v>0</v>
      </c>
      <c r="AR144" s="132" t="s">
        <v>130</v>
      </c>
      <c r="AT144" s="139" t="s">
        <v>80</v>
      </c>
      <c r="AU144" s="139" t="s">
        <v>85</v>
      </c>
      <c r="AY144" s="132" t="s">
        <v>131</v>
      </c>
      <c r="BK144" s="140">
        <f>SUM(BK145:BK148)</f>
        <v>0</v>
      </c>
    </row>
    <row r="145" spans="1:65" s="2" customFormat="1" ht="16.5" customHeight="1">
      <c r="A145" s="27"/>
      <c r="B145" s="143"/>
      <c r="C145" s="144" t="s">
        <v>172</v>
      </c>
      <c r="D145" s="144" t="s">
        <v>134</v>
      </c>
      <c r="E145" s="145" t="s">
        <v>173</v>
      </c>
      <c r="F145" s="146" t="s">
        <v>174</v>
      </c>
      <c r="G145" s="147" t="s">
        <v>137</v>
      </c>
      <c r="H145" s="148">
        <v>1</v>
      </c>
      <c r="I145" s="149"/>
      <c r="J145" s="149">
        <f>ROUND(I145*H145,2)</f>
        <v>0</v>
      </c>
      <c r="K145" s="146" t="s">
        <v>138</v>
      </c>
      <c r="L145" s="28"/>
      <c r="M145" s="150" t="s">
        <v>1</v>
      </c>
      <c r="N145" s="151" t="s">
        <v>46</v>
      </c>
      <c r="O145" s="152">
        <v>0</v>
      </c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4" t="s">
        <v>139</v>
      </c>
      <c r="AT145" s="154" t="s">
        <v>134</v>
      </c>
      <c r="AU145" s="154" t="s">
        <v>89</v>
      </c>
      <c r="AY145" s="14" t="s">
        <v>131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4" t="s">
        <v>85</v>
      </c>
      <c r="BK145" s="155">
        <f>ROUND(I145*H145,2)</f>
        <v>0</v>
      </c>
      <c r="BL145" s="14" t="s">
        <v>139</v>
      </c>
      <c r="BM145" s="154" t="s">
        <v>175</v>
      </c>
    </row>
    <row r="146" spans="1:65" s="2" customFormat="1" ht="29.25">
      <c r="A146" s="27"/>
      <c r="B146" s="28"/>
      <c r="C146" s="27"/>
      <c r="D146" s="156" t="s">
        <v>141</v>
      </c>
      <c r="E146" s="27"/>
      <c r="F146" s="157" t="s">
        <v>176</v>
      </c>
      <c r="G146" s="27"/>
      <c r="H146" s="27"/>
      <c r="I146" s="27"/>
      <c r="J146" s="27"/>
      <c r="K146" s="27"/>
      <c r="L146" s="28"/>
      <c r="M146" s="158"/>
      <c r="N146" s="159"/>
      <c r="O146" s="53"/>
      <c r="P146" s="53"/>
      <c r="Q146" s="53"/>
      <c r="R146" s="53"/>
      <c r="S146" s="53"/>
      <c r="T146" s="54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T146" s="14" t="s">
        <v>141</v>
      </c>
      <c r="AU146" s="14" t="s">
        <v>89</v>
      </c>
    </row>
    <row r="147" spans="1:65" s="2" customFormat="1" ht="16.5" customHeight="1">
      <c r="A147" s="27"/>
      <c r="B147" s="143"/>
      <c r="C147" s="144" t="s">
        <v>177</v>
      </c>
      <c r="D147" s="144" t="s">
        <v>134</v>
      </c>
      <c r="E147" s="145" t="s">
        <v>178</v>
      </c>
      <c r="F147" s="146" t="s">
        <v>179</v>
      </c>
      <c r="G147" s="147" t="s">
        <v>137</v>
      </c>
      <c r="H147" s="148">
        <v>1</v>
      </c>
      <c r="I147" s="149"/>
      <c r="J147" s="149">
        <f>ROUND(I147*H147,2)</f>
        <v>0</v>
      </c>
      <c r="K147" s="146" t="s">
        <v>138</v>
      </c>
      <c r="L147" s="28"/>
      <c r="M147" s="150" t="s">
        <v>1</v>
      </c>
      <c r="N147" s="151" t="s">
        <v>46</v>
      </c>
      <c r="O147" s="152">
        <v>0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4" t="s">
        <v>139</v>
      </c>
      <c r="AT147" s="154" t="s">
        <v>134</v>
      </c>
      <c r="AU147" s="154" t="s">
        <v>89</v>
      </c>
      <c r="AY147" s="14" t="s">
        <v>131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4" t="s">
        <v>85</v>
      </c>
      <c r="BK147" s="155">
        <f>ROUND(I147*H147,2)</f>
        <v>0</v>
      </c>
      <c r="BL147" s="14" t="s">
        <v>139</v>
      </c>
      <c r="BM147" s="154" t="s">
        <v>180</v>
      </c>
    </row>
    <row r="148" spans="1:65" s="2" customFormat="1" ht="29.25">
      <c r="A148" s="27"/>
      <c r="B148" s="28"/>
      <c r="C148" s="27"/>
      <c r="D148" s="156" t="s">
        <v>141</v>
      </c>
      <c r="E148" s="27"/>
      <c r="F148" s="157" t="s">
        <v>181</v>
      </c>
      <c r="G148" s="27"/>
      <c r="H148" s="27"/>
      <c r="I148" s="27"/>
      <c r="J148" s="27"/>
      <c r="K148" s="27"/>
      <c r="L148" s="28"/>
      <c r="M148" s="158"/>
      <c r="N148" s="159"/>
      <c r="O148" s="53"/>
      <c r="P148" s="53"/>
      <c r="Q148" s="53"/>
      <c r="R148" s="53"/>
      <c r="S148" s="53"/>
      <c r="T148" s="54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T148" s="14" t="s">
        <v>141</v>
      </c>
      <c r="AU148" s="14" t="s">
        <v>89</v>
      </c>
    </row>
    <row r="149" spans="1:65" s="12" customFormat="1" ht="22.9" customHeight="1">
      <c r="B149" s="131"/>
      <c r="D149" s="132" t="s">
        <v>80</v>
      </c>
      <c r="E149" s="141" t="s">
        <v>182</v>
      </c>
      <c r="F149" s="141" t="s">
        <v>183</v>
      </c>
      <c r="J149" s="142">
        <f>BK149</f>
        <v>0</v>
      </c>
      <c r="L149" s="131"/>
      <c r="M149" s="135"/>
      <c r="N149" s="136"/>
      <c r="O149" s="136"/>
      <c r="P149" s="137">
        <f>SUM(P150:P151)</f>
        <v>0</v>
      </c>
      <c r="Q149" s="136"/>
      <c r="R149" s="137">
        <f>SUM(R150:R151)</f>
        <v>0</v>
      </c>
      <c r="S149" s="136"/>
      <c r="T149" s="138">
        <f>SUM(T150:T151)</f>
        <v>0</v>
      </c>
      <c r="AR149" s="132" t="s">
        <v>130</v>
      </c>
      <c r="AT149" s="139" t="s">
        <v>80</v>
      </c>
      <c r="AU149" s="139" t="s">
        <v>85</v>
      </c>
      <c r="AY149" s="132" t="s">
        <v>131</v>
      </c>
      <c r="BK149" s="140">
        <f>SUM(BK150:BK151)</f>
        <v>0</v>
      </c>
    </row>
    <row r="150" spans="1:65" s="2" customFormat="1" ht="16.5" customHeight="1">
      <c r="A150" s="27"/>
      <c r="B150" s="143"/>
      <c r="C150" s="144" t="s">
        <v>184</v>
      </c>
      <c r="D150" s="144" t="s">
        <v>134</v>
      </c>
      <c r="E150" s="145" t="s">
        <v>185</v>
      </c>
      <c r="F150" s="146" t="s">
        <v>186</v>
      </c>
      <c r="G150" s="147" t="s">
        <v>137</v>
      </c>
      <c r="H150" s="148">
        <v>1</v>
      </c>
      <c r="I150" s="149"/>
      <c r="J150" s="149">
        <f>ROUND(I150*H150,2)</f>
        <v>0</v>
      </c>
      <c r="K150" s="146" t="s">
        <v>138</v>
      </c>
      <c r="L150" s="28"/>
      <c r="M150" s="150" t="s">
        <v>1</v>
      </c>
      <c r="N150" s="151" t="s">
        <v>46</v>
      </c>
      <c r="O150" s="152">
        <v>0</v>
      </c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4" t="s">
        <v>139</v>
      </c>
      <c r="AT150" s="154" t="s">
        <v>134</v>
      </c>
      <c r="AU150" s="154" t="s">
        <v>89</v>
      </c>
      <c r="AY150" s="14" t="s">
        <v>131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4" t="s">
        <v>85</v>
      </c>
      <c r="BK150" s="155">
        <f>ROUND(I150*H150,2)</f>
        <v>0</v>
      </c>
      <c r="BL150" s="14" t="s">
        <v>139</v>
      </c>
      <c r="BM150" s="154" t="s">
        <v>187</v>
      </c>
    </row>
    <row r="151" spans="1:65" s="2" customFormat="1" ht="39">
      <c r="A151" s="27"/>
      <c r="B151" s="28"/>
      <c r="C151" s="27"/>
      <c r="D151" s="156" t="s">
        <v>141</v>
      </c>
      <c r="E151" s="27"/>
      <c r="F151" s="157" t="s">
        <v>188</v>
      </c>
      <c r="G151" s="27"/>
      <c r="H151" s="27"/>
      <c r="I151" s="27"/>
      <c r="J151" s="27"/>
      <c r="K151" s="27"/>
      <c r="L151" s="28"/>
      <c r="M151" s="158"/>
      <c r="N151" s="159"/>
      <c r="O151" s="53"/>
      <c r="P151" s="53"/>
      <c r="Q151" s="53"/>
      <c r="R151" s="53"/>
      <c r="S151" s="53"/>
      <c r="T151" s="54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T151" s="14" t="s">
        <v>141</v>
      </c>
      <c r="AU151" s="14" t="s">
        <v>89</v>
      </c>
    </row>
    <row r="152" spans="1:65" s="12" customFormat="1" ht="22.9" customHeight="1">
      <c r="B152" s="131"/>
      <c r="D152" s="132" t="s">
        <v>80</v>
      </c>
      <c r="E152" s="141" t="s">
        <v>189</v>
      </c>
      <c r="F152" s="141" t="s">
        <v>190</v>
      </c>
      <c r="J152" s="142">
        <f>BK152</f>
        <v>0</v>
      </c>
      <c r="L152" s="131"/>
      <c r="M152" s="135"/>
      <c r="N152" s="136"/>
      <c r="O152" s="136"/>
      <c r="P152" s="137">
        <f>SUM(P153:P154)</f>
        <v>0</v>
      </c>
      <c r="Q152" s="136"/>
      <c r="R152" s="137">
        <f>SUM(R153:R154)</f>
        <v>0</v>
      </c>
      <c r="S152" s="136"/>
      <c r="T152" s="138">
        <f>SUM(T153:T154)</f>
        <v>0</v>
      </c>
      <c r="AR152" s="132" t="s">
        <v>130</v>
      </c>
      <c r="AT152" s="139" t="s">
        <v>80</v>
      </c>
      <c r="AU152" s="139" t="s">
        <v>85</v>
      </c>
      <c r="AY152" s="132" t="s">
        <v>131</v>
      </c>
      <c r="BK152" s="140">
        <f>SUM(BK153:BK154)</f>
        <v>0</v>
      </c>
    </row>
    <row r="153" spans="1:65" s="2" customFormat="1" ht="16.5" customHeight="1">
      <c r="A153" s="27"/>
      <c r="B153" s="143"/>
      <c r="C153" s="144" t="s">
        <v>191</v>
      </c>
      <c r="D153" s="144" t="s">
        <v>134</v>
      </c>
      <c r="E153" s="145" t="s">
        <v>192</v>
      </c>
      <c r="F153" s="146" t="s">
        <v>190</v>
      </c>
      <c r="G153" s="147" t="s">
        <v>137</v>
      </c>
      <c r="H153" s="148">
        <v>1</v>
      </c>
      <c r="I153" s="149"/>
      <c r="J153" s="149">
        <f>ROUND(I153*H153,2)</f>
        <v>0</v>
      </c>
      <c r="K153" s="146" t="s">
        <v>138</v>
      </c>
      <c r="L153" s="28"/>
      <c r="M153" s="150" t="s">
        <v>1</v>
      </c>
      <c r="N153" s="151" t="s">
        <v>46</v>
      </c>
      <c r="O153" s="152">
        <v>0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4" t="s">
        <v>139</v>
      </c>
      <c r="AT153" s="154" t="s">
        <v>134</v>
      </c>
      <c r="AU153" s="154" t="s">
        <v>89</v>
      </c>
      <c r="AY153" s="14" t="s">
        <v>131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4" t="s">
        <v>85</v>
      </c>
      <c r="BK153" s="155">
        <f>ROUND(I153*H153,2)</f>
        <v>0</v>
      </c>
      <c r="BL153" s="14" t="s">
        <v>139</v>
      </c>
      <c r="BM153" s="154" t="s">
        <v>193</v>
      </c>
    </row>
    <row r="154" spans="1:65" s="2" customFormat="1" ht="158.25" customHeight="1">
      <c r="A154" s="27"/>
      <c r="B154" s="28"/>
      <c r="C154" s="27"/>
      <c r="D154" s="156" t="s">
        <v>141</v>
      </c>
      <c r="E154" s="27"/>
      <c r="F154" s="157" t="s">
        <v>194</v>
      </c>
      <c r="G154" s="27"/>
      <c r="H154" s="27"/>
      <c r="I154" s="27"/>
      <c r="J154" s="27"/>
      <c r="K154" s="27"/>
      <c r="L154" s="28"/>
      <c r="M154" s="160"/>
      <c r="N154" s="161"/>
      <c r="O154" s="162"/>
      <c r="P154" s="162"/>
      <c r="Q154" s="162"/>
      <c r="R154" s="162"/>
      <c r="S154" s="162"/>
      <c r="T154" s="163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T154" s="14" t="s">
        <v>141</v>
      </c>
      <c r="AU154" s="14" t="s">
        <v>89</v>
      </c>
    </row>
    <row r="155" spans="1:65" s="2" customFormat="1" ht="6.95" customHeight="1">
      <c r="A155" s="27"/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28"/>
      <c r="M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</row>
  </sheetData>
  <autoFilter ref="C126:K154"/>
  <mergeCells count="11">
    <mergeCell ref="L2:V2"/>
    <mergeCell ref="E87:H87"/>
    <mergeCell ref="E89:H89"/>
    <mergeCell ref="E115:H115"/>
    <mergeCell ref="E117:H117"/>
    <mergeCell ref="E119:H119"/>
    <mergeCell ref="E7:H7"/>
    <mergeCell ref="E9:H9"/>
    <mergeCell ref="E11:H11"/>
    <mergeCell ref="E29:H29"/>
    <mergeCell ref="E85:H85"/>
  </mergeCells>
  <printOptions horizontalCentered="1"/>
  <pageMargins left="0.59055118110236227" right="0.39370078740157483" top="0.78740157480314965" bottom="0.78740157480314965" header="0" footer="0"/>
  <pageSetup paperSize="9" scale="84" fitToHeight="100" orientation="landscape" blackAndWhite="1" r:id="rId1"/>
  <headerFooter>
    <oddFooter>&amp;CStrana &amp;P z &amp;N&amp;RVON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2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1:46" s="1" customFormat="1" ht="24.95" customHeight="1">
      <c r="B4" s="17"/>
      <c r="D4" s="18" t="s">
        <v>99</v>
      </c>
      <c r="L4" s="17"/>
      <c r="M4" s="94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6" t="str">
        <f>'Rekapitulace stavby'!K6</f>
        <v>ŽST KUNČICE POD ONDŘEJNÍKEM OPRAVA PROVOZNÍ BUDOVY</v>
      </c>
      <c r="F7" s="217"/>
      <c r="G7" s="217"/>
      <c r="H7" s="21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7"/>
      <c r="B9" s="28"/>
      <c r="C9" s="27"/>
      <c r="D9" s="27"/>
      <c r="E9" s="216" t="s">
        <v>101</v>
      </c>
      <c r="F9" s="215"/>
      <c r="G9" s="215"/>
      <c r="H9" s="21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3" t="s">
        <v>102</v>
      </c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6.5" customHeight="1">
      <c r="A11" s="27"/>
      <c r="B11" s="28"/>
      <c r="C11" s="27"/>
      <c r="D11" s="27"/>
      <c r="E11" s="177" t="s">
        <v>195</v>
      </c>
      <c r="F11" s="215"/>
      <c r="G11" s="215"/>
      <c r="H11" s="215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>
      <c r="A12" s="27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2" customHeight="1">
      <c r="A13" s="27"/>
      <c r="B13" s="28"/>
      <c r="C13" s="27"/>
      <c r="D13" s="23" t="s">
        <v>16</v>
      </c>
      <c r="E13" s="27"/>
      <c r="F13" s="21" t="s">
        <v>1</v>
      </c>
      <c r="G13" s="27"/>
      <c r="H13" s="27"/>
      <c r="I13" s="23" t="s">
        <v>18</v>
      </c>
      <c r="J13" s="21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20</v>
      </c>
      <c r="E14" s="27"/>
      <c r="F14" s="21" t="s">
        <v>38</v>
      </c>
      <c r="G14" s="27"/>
      <c r="H14" s="27"/>
      <c r="I14" s="23" t="s">
        <v>22</v>
      </c>
      <c r="J14" s="50" t="str">
        <f>'Rekapitulace stavby'!AN8</f>
        <v>30. 3. 2020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0.9" customHeight="1">
      <c r="A15" s="27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2" customHeight="1">
      <c r="A16" s="27"/>
      <c r="B16" s="28"/>
      <c r="C16" s="27"/>
      <c r="D16" s="23" t="s">
        <v>28</v>
      </c>
      <c r="E16" s="27"/>
      <c r="F16" s="27"/>
      <c r="G16" s="27"/>
      <c r="H16" s="27"/>
      <c r="I16" s="23" t="s">
        <v>29</v>
      </c>
      <c r="J16" s="21" t="str">
        <f>IF('Rekapitulace stavby'!AN10="","",'Rekapitulace stavby'!AN10)</f>
        <v/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8" customHeight="1">
      <c r="A17" s="27"/>
      <c r="B17" s="28"/>
      <c r="C17" s="27"/>
      <c r="D17" s="27"/>
      <c r="E17" s="21" t="str">
        <f>IF('Rekapitulace stavby'!E11="","",'Rekapitulace stavby'!E11)</f>
        <v>SŽDC, s.o., Ostrava</v>
      </c>
      <c r="F17" s="27"/>
      <c r="G17" s="27"/>
      <c r="H17" s="27"/>
      <c r="I17" s="23" t="s">
        <v>31</v>
      </c>
      <c r="J17" s="21" t="str">
        <f>IF('Rekapitulace stavby'!AN11="","",'Rekapitulace stavby'!AN11)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6.95" customHeight="1">
      <c r="A18" s="27"/>
      <c r="B18" s="28"/>
      <c r="C18" s="27"/>
      <c r="D18" s="27"/>
      <c r="E18" s="27"/>
      <c r="F18" s="27"/>
      <c r="G18" s="27"/>
      <c r="H18" s="27"/>
      <c r="I18" s="27"/>
      <c r="J18" s="27"/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2" customHeight="1">
      <c r="A19" s="27"/>
      <c r="B19" s="28"/>
      <c r="C19" s="27"/>
      <c r="D19" s="23" t="s">
        <v>32</v>
      </c>
      <c r="E19" s="27"/>
      <c r="F19" s="27"/>
      <c r="G19" s="27"/>
      <c r="H19" s="27"/>
      <c r="I19" s="23" t="s">
        <v>29</v>
      </c>
      <c r="J19" s="21" t="str">
        <f>'Rekapitulace stavby'!AN13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8" customHeight="1">
      <c r="A20" s="27"/>
      <c r="B20" s="28"/>
      <c r="C20" s="27"/>
      <c r="D20" s="27"/>
      <c r="E20" s="203" t="str">
        <f>'Rekapitulace stavby'!E14</f>
        <v>Na základě výběrového řízení</v>
      </c>
      <c r="F20" s="203"/>
      <c r="G20" s="203"/>
      <c r="H20" s="203"/>
      <c r="I20" s="23" t="s">
        <v>31</v>
      </c>
      <c r="J20" s="21" t="str">
        <f>'Rekapitulace stavby'!AN14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6.95" customHeight="1">
      <c r="A21" s="27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2" customHeight="1">
      <c r="A22" s="27"/>
      <c r="B22" s="28"/>
      <c r="C22" s="27"/>
      <c r="D22" s="23" t="s">
        <v>34</v>
      </c>
      <c r="E22" s="27"/>
      <c r="F22" s="27"/>
      <c r="G22" s="27"/>
      <c r="H22" s="27"/>
      <c r="I22" s="23" t="s">
        <v>29</v>
      </c>
      <c r="J22" s="21" t="str">
        <f>IF('Rekapitulace stavby'!AN16="","",'Rekapitulace stavby'!AN16)</f>
        <v/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8" customHeight="1">
      <c r="A23" s="27"/>
      <c r="B23" s="28"/>
      <c r="C23" s="27"/>
      <c r="D23" s="27"/>
      <c r="E23" s="21" t="str">
        <f>IF('Rekapitulace stavby'!E17="","",'Rekapitulace stavby'!E17)</f>
        <v>MARPO s.r.o.</v>
      </c>
      <c r="F23" s="27"/>
      <c r="G23" s="27"/>
      <c r="H23" s="27"/>
      <c r="I23" s="23" t="s">
        <v>31</v>
      </c>
      <c r="J23" s="21" t="str">
        <f>IF('Rekapitulace stavby'!AN17="","",'Rekapitulace stavby'!AN17)</f>
        <v/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6.95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12" customHeight="1">
      <c r="A25" s="27"/>
      <c r="B25" s="28"/>
      <c r="C25" s="27"/>
      <c r="D25" s="23" t="s">
        <v>37</v>
      </c>
      <c r="E25" s="27"/>
      <c r="F25" s="27"/>
      <c r="G25" s="27"/>
      <c r="H25" s="27"/>
      <c r="I25" s="23" t="s">
        <v>29</v>
      </c>
      <c r="J25" s="21" t="str">
        <f>IF('Rekapitulace stavby'!AN19="","",'Rekapitulace stavby'!AN19)</f>
        <v/>
      </c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8" customHeight="1">
      <c r="A26" s="27"/>
      <c r="B26" s="28"/>
      <c r="C26" s="27"/>
      <c r="D26" s="27"/>
      <c r="E26" s="21" t="str">
        <f>IF('Rekapitulace stavby'!E20="","",'Rekapitulace stavby'!E20)</f>
        <v xml:space="preserve"> </v>
      </c>
      <c r="F26" s="27"/>
      <c r="G26" s="27"/>
      <c r="H26" s="27"/>
      <c r="I26" s="23" t="s">
        <v>31</v>
      </c>
      <c r="J26" s="21" t="str">
        <f>IF('Rekapitulace stavby'!AN20="","",'Rekapitulace stavby'!AN20)</f>
        <v/>
      </c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12" customHeight="1">
      <c r="A28" s="27"/>
      <c r="B28" s="28"/>
      <c r="C28" s="27"/>
      <c r="D28" s="23" t="s">
        <v>39</v>
      </c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8" customFormat="1" ht="83.25" customHeight="1">
      <c r="A29" s="95"/>
      <c r="B29" s="96"/>
      <c r="C29" s="95"/>
      <c r="D29" s="95"/>
      <c r="E29" s="206" t="s">
        <v>40</v>
      </c>
      <c r="F29" s="206"/>
      <c r="G29" s="206"/>
      <c r="H29" s="2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25.35" customHeight="1">
      <c r="A32" s="27"/>
      <c r="B32" s="28"/>
      <c r="C32" s="27"/>
      <c r="D32" s="98" t="s">
        <v>41</v>
      </c>
      <c r="E32" s="27"/>
      <c r="F32" s="27"/>
      <c r="G32" s="27"/>
      <c r="H32" s="27"/>
      <c r="I32" s="27"/>
      <c r="J32" s="66">
        <f>ROUND(J132,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6.95" customHeight="1">
      <c r="A33" s="27"/>
      <c r="B33" s="28"/>
      <c r="C33" s="27"/>
      <c r="D33" s="61"/>
      <c r="E33" s="61"/>
      <c r="F33" s="61"/>
      <c r="G33" s="61"/>
      <c r="H33" s="61"/>
      <c r="I33" s="61"/>
      <c r="J33" s="61"/>
      <c r="K33" s="61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7"/>
      <c r="F34" s="31" t="s">
        <v>43</v>
      </c>
      <c r="G34" s="27"/>
      <c r="H34" s="27"/>
      <c r="I34" s="31" t="s">
        <v>42</v>
      </c>
      <c r="J34" s="31" t="s">
        <v>44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customHeight="1">
      <c r="A35" s="27"/>
      <c r="B35" s="28"/>
      <c r="C35" s="27"/>
      <c r="D35" s="99" t="s">
        <v>45</v>
      </c>
      <c r="E35" s="23" t="s">
        <v>46</v>
      </c>
      <c r="F35" s="100">
        <f>ROUND((SUM(BE132:BE227)),  2)</f>
        <v>0</v>
      </c>
      <c r="G35" s="27"/>
      <c r="H35" s="27"/>
      <c r="I35" s="101">
        <v>0.21</v>
      </c>
      <c r="J35" s="100">
        <f>ROUND(((SUM(BE132:BE227))*I35),  2)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customHeight="1">
      <c r="A36" s="27"/>
      <c r="B36" s="28"/>
      <c r="C36" s="27"/>
      <c r="D36" s="27"/>
      <c r="E36" s="23" t="s">
        <v>47</v>
      </c>
      <c r="F36" s="100">
        <f>ROUND((SUM(BF132:BF227)),  2)</f>
        <v>0</v>
      </c>
      <c r="G36" s="27"/>
      <c r="H36" s="27"/>
      <c r="I36" s="101">
        <v>0.15</v>
      </c>
      <c r="J36" s="100">
        <f>ROUND(((SUM(BF132:BF227))*I36),  2)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3" t="s">
        <v>48</v>
      </c>
      <c r="F37" s="100">
        <f>ROUND((SUM(BG132:BG227)),  2)</f>
        <v>0</v>
      </c>
      <c r="G37" s="27"/>
      <c r="H37" s="27"/>
      <c r="I37" s="101">
        <v>0.21</v>
      </c>
      <c r="J37" s="100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hidden="1" customHeight="1">
      <c r="A38" s="27"/>
      <c r="B38" s="28"/>
      <c r="C38" s="27"/>
      <c r="D38" s="27"/>
      <c r="E38" s="23" t="s">
        <v>49</v>
      </c>
      <c r="F38" s="100">
        <f>ROUND((SUM(BH132:BH227)),  2)</f>
        <v>0</v>
      </c>
      <c r="G38" s="27"/>
      <c r="H38" s="27"/>
      <c r="I38" s="101">
        <v>0.15</v>
      </c>
      <c r="J38" s="100">
        <f>0</f>
        <v>0</v>
      </c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4.45" hidden="1" customHeight="1">
      <c r="A39" s="27"/>
      <c r="B39" s="28"/>
      <c r="C39" s="27"/>
      <c r="D39" s="27"/>
      <c r="E39" s="23" t="s">
        <v>50</v>
      </c>
      <c r="F39" s="100">
        <f>ROUND((SUM(BI132:BI227)),  2)</f>
        <v>0</v>
      </c>
      <c r="G39" s="27"/>
      <c r="H39" s="27"/>
      <c r="I39" s="101">
        <v>0</v>
      </c>
      <c r="J39" s="100">
        <f>0</f>
        <v>0</v>
      </c>
      <c r="K39" s="27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6.9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" customFormat="1" ht="25.35" customHeight="1">
      <c r="A41" s="27"/>
      <c r="B41" s="28"/>
      <c r="C41" s="102"/>
      <c r="D41" s="103" t="s">
        <v>51</v>
      </c>
      <c r="E41" s="55"/>
      <c r="F41" s="55"/>
      <c r="G41" s="104" t="s">
        <v>52</v>
      </c>
      <c r="H41" s="105" t="s">
        <v>53</v>
      </c>
      <c r="I41" s="55"/>
      <c r="J41" s="106">
        <f>SUM(J32:J39)</f>
        <v>0</v>
      </c>
      <c r="K41" s="107"/>
      <c r="L41" s="3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" customFormat="1" ht="14.45" customHeight="1">
      <c r="A42" s="27"/>
      <c r="B42" s="28"/>
      <c r="C42" s="27"/>
      <c r="D42" s="27"/>
      <c r="E42" s="27"/>
      <c r="F42" s="27"/>
      <c r="G42" s="27"/>
      <c r="H42" s="27"/>
      <c r="I42" s="27"/>
      <c r="J42" s="27"/>
      <c r="K42" s="27"/>
      <c r="L42" s="3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7"/>
      <c r="D50" s="38" t="s">
        <v>54</v>
      </c>
      <c r="E50" s="39"/>
      <c r="F50" s="39"/>
      <c r="G50" s="38" t="s">
        <v>55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7"/>
      <c r="B61" s="28"/>
      <c r="C61" s="27"/>
      <c r="D61" s="40" t="s">
        <v>56</v>
      </c>
      <c r="E61" s="30"/>
      <c r="F61" s="108" t="s">
        <v>57</v>
      </c>
      <c r="G61" s="40" t="s">
        <v>56</v>
      </c>
      <c r="H61" s="30"/>
      <c r="I61" s="30"/>
      <c r="J61" s="109" t="s">
        <v>57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7"/>
      <c r="B65" s="28"/>
      <c r="C65" s="27"/>
      <c r="D65" s="38" t="s">
        <v>58</v>
      </c>
      <c r="E65" s="41"/>
      <c r="F65" s="41"/>
      <c r="G65" s="38" t="s">
        <v>59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7"/>
      <c r="B76" s="28"/>
      <c r="C76" s="27"/>
      <c r="D76" s="40" t="s">
        <v>56</v>
      </c>
      <c r="E76" s="30"/>
      <c r="F76" s="108" t="s">
        <v>57</v>
      </c>
      <c r="G76" s="40" t="s">
        <v>56</v>
      </c>
      <c r="H76" s="30"/>
      <c r="I76" s="30"/>
      <c r="J76" s="109" t="s">
        <v>57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3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31" s="2" customFormat="1" ht="24.95" customHeight="1">
      <c r="A82" s="27"/>
      <c r="B82" s="28"/>
      <c r="C82" s="18" t="s">
        <v>104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3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31" s="2" customFormat="1" ht="12" customHeight="1">
      <c r="A84" s="27"/>
      <c r="B84" s="28"/>
      <c r="C84" s="23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31" s="2" customFormat="1" ht="16.5" customHeight="1">
      <c r="A85" s="27"/>
      <c r="B85" s="28"/>
      <c r="C85" s="27"/>
      <c r="D85" s="27"/>
      <c r="E85" s="216" t="str">
        <f>E7</f>
        <v>ŽST KUNČICE POD ONDŘEJNÍKEM OPRAVA PROVOZNÍ BUDOVY</v>
      </c>
      <c r="F85" s="217"/>
      <c r="G85" s="217"/>
      <c r="H85" s="217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7"/>
      <c r="B87" s="28"/>
      <c r="C87" s="27"/>
      <c r="D87" s="27"/>
      <c r="E87" s="216" t="s">
        <v>101</v>
      </c>
      <c r="F87" s="215"/>
      <c r="G87" s="215"/>
      <c r="H87" s="21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31" s="2" customFormat="1" ht="12" customHeight="1">
      <c r="A88" s="27"/>
      <c r="B88" s="28"/>
      <c r="C88" s="23" t="s">
        <v>102</v>
      </c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31" s="2" customFormat="1" ht="16.5" customHeight="1">
      <c r="A89" s="27"/>
      <c r="B89" s="28"/>
      <c r="C89" s="27"/>
      <c r="D89" s="27"/>
      <c r="E89" s="177" t="str">
        <f>E11</f>
        <v>D.1.4.1 - VYTÁPĚNÍ</v>
      </c>
      <c r="F89" s="215"/>
      <c r="G89" s="215"/>
      <c r="H89" s="215"/>
      <c r="I89" s="27"/>
      <c r="J89" s="27"/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31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31" s="2" customFormat="1" ht="12" customHeight="1">
      <c r="A91" s="27"/>
      <c r="B91" s="28"/>
      <c r="C91" s="23" t="s">
        <v>20</v>
      </c>
      <c r="D91" s="27"/>
      <c r="E91" s="27"/>
      <c r="F91" s="21" t="str">
        <f>F14</f>
        <v xml:space="preserve"> </v>
      </c>
      <c r="G91" s="27"/>
      <c r="H91" s="27"/>
      <c r="I91" s="23" t="s">
        <v>22</v>
      </c>
      <c r="J91" s="50" t="str">
        <f>IF(J14="","",J14)</f>
        <v>30. 3. 2020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31" s="2" customFormat="1" ht="6.95" customHeight="1">
      <c r="A92" s="27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31" s="2" customFormat="1" ht="15.2" customHeight="1">
      <c r="A93" s="27"/>
      <c r="B93" s="28"/>
      <c r="C93" s="23" t="s">
        <v>28</v>
      </c>
      <c r="D93" s="27"/>
      <c r="E93" s="27"/>
      <c r="F93" s="21" t="str">
        <f>E17</f>
        <v>SŽDC, s.o., Ostrava</v>
      </c>
      <c r="G93" s="27"/>
      <c r="H93" s="27"/>
      <c r="I93" s="23" t="s">
        <v>34</v>
      </c>
      <c r="J93" s="25" t="str">
        <f>E23</f>
        <v>MARPO s.r.o.</v>
      </c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31" s="2" customFormat="1" ht="15.2" customHeight="1">
      <c r="A94" s="27"/>
      <c r="B94" s="28"/>
      <c r="C94" s="23" t="s">
        <v>32</v>
      </c>
      <c r="D94" s="27"/>
      <c r="E94" s="27"/>
      <c r="F94" s="21" t="str">
        <f>IF(E20="","",E20)</f>
        <v>Na základě výběrového řízení</v>
      </c>
      <c r="G94" s="27"/>
      <c r="H94" s="27"/>
      <c r="I94" s="23" t="s">
        <v>37</v>
      </c>
      <c r="J94" s="25" t="str">
        <f>E26</f>
        <v xml:space="preserve"> 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31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31" s="2" customFormat="1" ht="29.25" customHeight="1">
      <c r="A96" s="27"/>
      <c r="B96" s="28"/>
      <c r="C96" s="110" t="s">
        <v>105</v>
      </c>
      <c r="D96" s="102"/>
      <c r="E96" s="102"/>
      <c r="F96" s="102"/>
      <c r="G96" s="102"/>
      <c r="H96" s="102"/>
      <c r="I96" s="102"/>
      <c r="J96" s="111" t="s">
        <v>106</v>
      </c>
      <c r="K96" s="102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1:47" s="2" customFormat="1" ht="10.35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47" s="2" customFormat="1" ht="22.9" customHeight="1">
      <c r="A98" s="27"/>
      <c r="B98" s="28"/>
      <c r="C98" s="112" t="s">
        <v>107</v>
      </c>
      <c r="D98" s="27"/>
      <c r="E98" s="27"/>
      <c r="F98" s="27"/>
      <c r="G98" s="27"/>
      <c r="H98" s="27"/>
      <c r="I98" s="27"/>
      <c r="J98" s="66">
        <f>J132</f>
        <v>0</v>
      </c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U98" s="14" t="s">
        <v>108</v>
      </c>
    </row>
    <row r="99" spans="1:47" s="9" customFormat="1" ht="24.95" customHeight="1">
      <c r="B99" s="113"/>
      <c r="D99" s="114" t="s">
        <v>196</v>
      </c>
      <c r="E99" s="115"/>
      <c r="F99" s="115"/>
      <c r="G99" s="115"/>
      <c r="H99" s="115"/>
      <c r="I99" s="115"/>
      <c r="J99" s="116">
        <f>J133</f>
        <v>0</v>
      </c>
      <c r="L99" s="113"/>
    </row>
    <row r="100" spans="1:47" s="10" customFormat="1" ht="19.899999999999999" customHeight="1">
      <c r="B100" s="117"/>
      <c r="D100" s="118" t="s">
        <v>197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47" s="10" customFormat="1" ht="19.899999999999999" customHeight="1">
      <c r="B101" s="117"/>
      <c r="D101" s="118" t="s">
        <v>198</v>
      </c>
      <c r="E101" s="119"/>
      <c r="F101" s="119"/>
      <c r="G101" s="119"/>
      <c r="H101" s="119"/>
      <c r="I101" s="119"/>
      <c r="J101" s="120">
        <f>J139</f>
        <v>0</v>
      </c>
      <c r="L101" s="117"/>
    </row>
    <row r="102" spans="1:47" s="10" customFormat="1" ht="19.899999999999999" customHeight="1">
      <c r="B102" s="117"/>
      <c r="D102" s="118" t="s">
        <v>199</v>
      </c>
      <c r="E102" s="119"/>
      <c r="F102" s="119"/>
      <c r="G102" s="119"/>
      <c r="H102" s="119"/>
      <c r="I102" s="119"/>
      <c r="J102" s="120">
        <f>J141</f>
        <v>0</v>
      </c>
      <c r="L102" s="117"/>
    </row>
    <row r="103" spans="1:47" s="10" customFormat="1" ht="19.899999999999999" customHeight="1">
      <c r="B103" s="117"/>
      <c r="D103" s="118" t="s">
        <v>200</v>
      </c>
      <c r="E103" s="119"/>
      <c r="F103" s="119"/>
      <c r="G103" s="119"/>
      <c r="H103" s="119"/>
      <c r="I103" s="119"/>
      <c r="J103" s="120">
        <f>J144</f>
        <v>0</v>
      </c>
      <c r="L103" s="117"/>
    </row>
    <row r="104" spans="1:47" s="9" customFormat="1" ht="24.95" customHeight="1">
      <c r="B104" s="113"/>
      <c r="D104" s="114" t="s">
        <v>201</v>
      </c>
      <c r="E104" s="115"/>
      <c r="F104" s="115"/>
      <c r="G104" s="115"/>
      <c r="H104" s="115"/>
      <c r="I104" s="115"/>
      <c r="J104" s="116">
        <f>J155</f>
        <v>0</v>
      </c>
      <c r="L104" s="113"/>
    </row>
    <row r="105" spans="1:47" s="10" customFormat="1" ht="19.899999999999999" customHeight="1">
      <c r="B105" s="117"/>
      <c r="D105" s="118" t="s">
        <v>202</v>
      </c>
      <c r="E105" s="119"/>
      <c r="F105" s="119"/>
      <c r="G105" s="119"/>
      <c r="H105" s="119"/>
      <c r="I105" s="119"/>
      <c r="J105" s="120">
        <f>J156</f>
        <v>0</v>
      </c>
      <c r="L105" s="117"/>
    </row>
    <row r="106" spans="1:47" s="10" customFormat="1" ht="19.899999999999999" customHeight="1">
      <c r="B106" s="117"/>
      <c r="D106" s="118" t="s">
        <v>203</v>
      </c>
      <c r="E106" s="119"/>
      <c r="F106" s="119"/>
      <c r="G106" s="119"/>
      <c r="H106" s="119"/>
      <c r="I106" s="119"/>
      <c r="J106" s="120">
        <f>J162</f>
        <v>0</v>
      </c>
      <c r="L106" s="117"/>
    </row>
    <row r="107" spans="1:47" s="10" customFormat="1" ht="19.899999999999999" customHeight="1">
      <c r="B107" s="117"/>
      <c r="D107" s="118" t="s">
        <v>204</v>
      </c>
      <c r="E107" s="119"/>
      <c r="F107" s="119"/>
      <c r="G107" s="119"/>
      <c r="H107" s="119"/>
      <c r="I107" s="119"/>
      <c r="J107" s="120">
        <f>J186</f>
        <v>0</v>
      </c>
      <c r="L107" s="117"/>
    </row>
    <row r="108" spans="1:47" s="10" customFormat="1" ht="19.899999999999999" customHeight="1">
      <c r="B108" s="117"/>
      <c r="D108" s="118" t="s">
        <v>205</v>
      </c>
      <c r="E108" s="119"/>
      <c r="F108" s="119"/>
      <c r="G108" s="119"/>
      <c r="H108" s="119"/>
      <c r="I108" s="119"/>
      <c r="J108" s="120">
        <f>J190</f>
        <v>0</v>
      </c>
      <c r="L108" s="117"/>
    </row>
    <row r="109" spans="1:47" s="10" customFormat="1" ht="19.899999999999999" customHeight="1">
      <c r="B109" s="117"/>
      <c r="D109" s="118" t="s">
        <v>206</v>
      </c>
      <c r="E109" s="119"/>
      <c r="F109" s="119"/>
      <c r="G109" s="119"/>
      <c r="H109" s="119"/>
      <c r="I109" s="119"/>
      <c r="J109" s="120">
        <f>J204</f>
        <v>0</v>
      </c>
      <c r="L109" s="117"/>
    </row>
    <row r="110" spans="1:47" s="10" customFormat="1" ht="19.899999999999999" customHeight="1">
      <c r="B110" s="117"/>
      <c r="D110" s="118" t="s">
        <v>207</v>
      </c>
      <c r="E110" s="119"/>
      <c r="F110" s="119"/>
      <c r="G110" s="119"/>
      <c r="H110" s="119"/>
      <c r="I110" s="119"/>
      <c r="J110" s="120">
        <f>J216</f>
        <v>0</v>
      </c>
      <c r="L110" s="117"/>
    </row>
    <row r="111" spans="1:47" s="2" customFormat="1" ht="21.75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47" s="2" customFormat="1" ht="6.95" customHeight="1">
      <c r="A112" s="27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6" spans="1:31" s="2" customFormat="1" ht="6.95" customHeight="1">
      <c r="A116" s="27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31" s="2" customFormat="1" ht="24.95" customHeight="1">
      <c r="A117" s="27"/>
      <c r="B117" s="28"/>
      <c r="C117" s="18" t="s">
        <v>116</v>
      </c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31" s="2" customFormat="1" ht="6.95" customHeight="1">
      <c r="A118" s="27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31" s="2" customFormat="1" ht="12" customHeight="1">
      <c r="A119" s="27"/>
      <c r="B119" s="28"/>
      <c r="C119" s="23" t="s">
        <v>14</v>
      </c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31" s="2" customFormat="1" ht="16.5" customHeight="1">
      <c r="A120" s="27"/>
      <c r="B120" s="28"/>
      <c r="C120" s="27"/>
      <c r="D120" s="27"/>
      <c r="E120" s="216" t="str">
        <f>E7</f>
        <v>ŽST KUNČICE POD ONDŘEJNÍKEM OPRAVA PROVOZNÍ BUDOVY</v>
      </c>
      <c r="F120" s="217"/>
      <c r="G120" s="217"/>
      <c r="H120" s="21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31" s="1" customFormat="1" ht="12" customHeight="1">
      <c r="B121" s="17"/>
      <c r="C121" s="23" t="s">
        <v>100</v>
      </c>
      <c r="L121" s="17"/>
    </row>
    <row r="122" spans="1:31" s="2" customFormat="1" ht="16.5" customHeight="1">
      <c r="A122" s="27"/>
      <c r="B122" s="28"/>
      <c r="C122" s="27"/>
      <c r="D122" s="27"/>
      <c r="E122" s="216" t="s">
        <v>101</v>
      </c>
      <c r="F122" s="215"/>
      <c r="G122" s="215"/>
      <c r="H122" s="215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31" s="2" customFormat="1" ht="12" customHeight="1">
      <c r="A123" s="27"/>
      <c r="B123" s="28"/>
      <c r="C123" s="23" t="s">
        <v>102</v>
      </c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31" s="2" customFormat="1" ht="16.5" customHeight="1">
      <c r="A124" s="27"/>
      <c r="B124" s="28"/>
      <c r="C124" s="27"/>
      <c r="D124" s="27"/>
      <c r="E124" s="177" t="str">
        <f>E11</f>
        <v>D.1.4.1 - VYTÁPĚNÍ</v>
      </c>
      <c r="F124" s="215"/>
      <c r="G124" s="215"/>
      <c r="H124" s="215"/>
      <c r="I124" s="27"/>
      <c r="J124" s="27"/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6.95" customHeight="1">
      <c r="A125" s="27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12" customHeight="1">
      <c r="A126" s="27"/>
      <c r="B126" s="28"/>
      <c r="C126" s="23" t="s">
        <v>20</v>
      </c>
      <c r="D126" s="27"/>
      <c r="E126" s="27"/>
      <c r="F126" s="21" t="str">
        <f>F14</f>
        <v xml:space="preserve"> </v>
      </c>
      <c r="G126" s="27"/>
      <c r="H126" s="27"/>
      <c r="I126" s="23" t="s">
        <v>22</v>
      </c>
      <c r="J126" s="50" t="str">
        <f>IF(J14="","",J14)</f>
        <v>30. 3. 2020</v>
      </c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6.95" customHeight="1">
      <c r="A127" s="27"/>
      <c r="B127" s="28"/>
      <c r="C127" s="27"/>
      <c r="D127" s="27"/>
      <c r="E127" s="27"/>
      <c r="F127" s="27"/>
      <c r="G127" s="27"/>
      <c r="H127" s="27"/>
      <c r="I127" s="27"/>
      <c r="J127" s="27"/>
      <c r="K127" s="27"/>
      <c r="L127" s="3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15.2" customHeight="1">
      <c r="A128" s="27"/>
      <c r="B128" s="28"/>
      <c r="C128" s="23" t="s">
        <v>28</v>
      </c>
      <c r="D128" s="27"/>
      <c r="E128" s="27"/>
      <c r="F128" s="21" t="str">
        <f>E17</f>
        <v>SŽDC, s.o., Ostrava</v>
      </c>
      <c r="G128" s="27"/>
      <c r="H128" s="27"/>
      <c r="I128" s="23" t="s">
        <v>34</v>
      </c>
      <c r="J128" s="25" t="str">
        <f>E23</f>
        <v>MARPO s.r.o.</v>
      </c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5.2" customHeight="1">
      <c r="A129" s="27"/>
      <c r="B129" s="28"/>
      <c r="C129" s="23" t="s">
        <v>32</v>
      </c>
      <c r="D129" s="27"/>
      <c r="E129" s="27"/>
      <c r="F129" s="21" t="str">
        <f>IF(E20="","",E20)</f>
        <v>Na základě výběrového řízení</v>
      </c>
      <c r="G129" s="27"/>
      <c r="H129" s="27"/>
      <c r="I129" s="23" t="s">
        <v>37</v>
      </c>
      <c r="J129" s="25" t="str">
        <f>E26</f>
        <v xml:space="preserve"> </v>
      </c>
      <c r="K129" s="27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2" customFormat="1" ht="10.35" customHeight="1">
      <c r="A130" s="27"/>
      <c r="B130" s="28"/>
      <c r="C130" s="27"/>
      <c r="D130" s="27"/>
      <c r="E130" s="27"/>
      <c r="F130" s="27"/>
      <c r="G130" s="27"/>
      <c r="H130" s="27"/>
      <c r="I130" s="27"/>
      <c r="J130" s="27"/>
      <c r="K130" s="27"/>
      <c r="L130" s="3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1:65" s="11" customFormat="1" ht="29.25" customHeight="1">
      <c r="A131" s="121"/>
      <c r="B131" s="122"/>
      <c r="C131" s="123" t="s">
        <v>117</v>
      </c>
      <c r="D131" s="124" t="s">
        <v>66</v>
      </c>
      <c r="E131" s="124" t="s">
        <v>62</v>
      </c>
      <c r="F131" s="124" t="s">
        <v>63</v>
      </c>
      <c r="G131" s="124" t="s">
        <v>118</v>
      </c>
      <c r="H131" s="124" t="s">
        <v>119</v>
      </c>
      <c r="I131" s="124" t="s">
        <v>120</v>
      </c>
      <c r="J131" s="124" t="s">
        <v>106</v>
      </c>
      <c r="K131" s="125" t="s">
        <v>121</v>
      </c>
      <c r="L131" s="126"/>
      <c r="M131" s="57" t="s">
        <v>1</v>
      </c>
      <c r="N131" s="58" t="s">
        <v>45</v>
      </c>
      <c r="O131" s="58" t="s">
        <v>122</v>
      </c>
      <c r="P131" s="58" t="s">
        <v>123</v>
      </c>
      <c r="Q131" s="58" t="s">
        <v>124</v>
      </c>
      <c r="R131" s="58" t="s">
        <v>125</v>
      </c>
      <c r="S131" s="58" t="s">
        <v>126</v>
      </c>
      <c r="T131" s="59" t="s">
        <v>127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>
      <c r="A132" s="27"/>
      <c r="B132" s="28"/>
      <c r="C132" s="64" t="s">
        <v>128</v>
      </c>
      <c r="D132" s="27"/>
      <c r="E132" s="27"/>
      <c r="F132" s="27"/>
      <c r="G132" s="27"/>
      <c r="H132" s="27"/>
      <c r="I132" s="27"/>
      <c r="J132" s="127">
        <f>BK132</f>
        <v>0</v>
      </c>
      <c r="K132" s="27"/>
      <c r="L132" s="28"/>
      <c r="M132" s="60"/>
      <c r="N132" s="51"/>
      <c r="O132" s="61"/>
      <c r="P132" s="128">
        <f>P133+P155</f>
        <v>0</v>
      </c>
      <c r="Q132" s="61"/>
      <c r="R132" s="128">
        <f>R133+R155</f>
        <v>0</v>
      </c>
      <c r="S132" s="61"/>
      <c r="T132" s="129">
        <f>T133+T155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T132" s="14" t="s">
        <v>80</v>
      </c>
      <c r="AU132" s="14" t="s">
        <v>108</v>
      </c>
      <c r="BK132" s="130">
        <f>BK133+BK155</f>
        <v>0</v>
      </c>
    </row>
    <row r="133" spans="1:65" s="12" customFormat="1" ht="25.9" customHeight="1">
      <c r="B133" s="131"/>
      <c r="D133" s="132" t="s">
        <v>80</v>
      </c>
      <c r="E133" s="133" t="s">
        <v>208</v>
      </c>
      <c r="F133" s="133" t="s">
        <v>209</v>
      </c>
      <c r="J133" s="134">
        <f>BK133</f>
        <v>0</v>
      </c>
      <c r="L133" s="131"/>
      <c r="M133" s="135"/>
      <c r="N133" s="136"/>
      <c r="O133" s="136"/>
      <c r="P133" s="137">
        <f>P134+P139+P141+P144</f>
        <v>0</v>
      </c>
      <c r="Q133" s="136"/>
      <c r="R133" s="137">
        <f>R134+R139+R141+R144</f>
        <v>0</v>
      </c>
      <c r="S133" s="136"/>
      <c r="T133" s="138">
        <f>T134+T139+T141+T144</f>
        <v>0</v>
      </c>
      <c r="AR133" s="132" t="s">
        <v>85</v>
      </c>
      <c r="AT133" s="139" t="s">
        <v>80</v>
      </c>
      <c r="AU133" s="139" t="s">
        <v>81</v>
      </c>
      <c r="AY133" s="132" t="s">
        <v>131</v>
      </c>
      <c r="BK133" s="140">
        <f>BK134+BK139+BK141+BK144</f>
        <v>0</v>
      </c>
    </row>
    <row r="134" spans="1:65" s="12" customFormat="1" ht="22.9" customHeight="1">
      <c r="B134" s="131"/>
      <c r="D134" s="132" t="s">
        <v>80</v>
      </c>
      <c r="E134" s="141" t="s">
        <v>149</v>
      </c>
      <c r="F134" s="141" t="s">
        <v>210</v>
      </c>
      <c r="J134" s="142">
        <f>BK134</f>
        <v>0</v>
      </c>
      <c r="L134" s="131"/>
      <c r="M134" s="135"/>
      <c r="N134" s="136"/>
      <c r="O134" s="136"/>
      <c r="P134" s="137">
        <f>SUM(P135:P138)</f>
        <v>0</v>
      </c>
      <c r="Q134" s="136"/>
      <c r="R134" s="137">
        <f>SUM(R135:R138)</f>
        <v>0</v>
      </c>
      <c r="S134" s="136"/>
      <c r="T134" s="138">
        <f>SUM(T135:T138)</f>
        <v>0</v>
      </c>
      <c r="AR134" s="132" t="s">
        <v>85</v>
      </c>
      <c r="AT134" s="139" t="s">
        <v>80</v>
      </c>
      <c r="AU134" s="139" t="s">
        <v>85</v>
      </c>
      <c r="AY134" s="132" t="s">
        <v>131</v>
      </c>
      <c r="BK134" s="140">
        <f>SUM(BK135:BK138)</f>
        <v>0</v>
      </c>
    </row>
    <row r="135" spans="1:65" s="2" customFormat="1" ht="16.5" customHeight="1">
      <c r="A135" s="27"/>
      <c r="B135" s="143"/>
      <c r="C135" s="144" t="s">
        <v>85</v>
      </c>
      <c r="D135" s="144" t="s">
        <v>134</v>
      </c>
      <c r="E135" s="145" t="s">
        <v>211</v>
      </c>
      <c r="F135" s="146" t="s">
        <v>212</v>
      </c>
      <c r="G135" s="147" t="s">
        <v>213</v>
      </c>
      <c r="H135" s="148">
        <v>8</v>
      </c>
      <c r="I135" s="149"/>
      <c r="J135" s="149">
        <f>ROUND(I135*H135,2)</f>
        <v>0</v>
      </c>
      <c r="K135" s="146" t="s">
        <v>1</v>
      </c>
      <c r="L135" s="28"/>
      <c r="M135" s="150" t="s">
        <v>1</v>
      </c>
      <c r="N135" s="151" t="s">
        <v>46</v>
      </c>
      <c r="O135" s="152">
        <v>0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4" t="s">
        <v>156</v>
      </c>
      <c r="AT135" s="154" t="s">
        <v>134</v>
      </c>
      <c r="AU135" s="154" t="s">
        <v>89</v>
      </c>
      <c r="AY135" s="14" t="s">
        <v>131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85</v>
      </c>
      <c r="BK135" s="155">
        <f>ROUND(I135*H135,2)</f>
        <v>0</v>
      </c>
      <c r="BL135" s="14" t="s">
        <v>156</v>
      </c>
      <c r="BM135" s="154" t="s">
        <v>89</v>
      </c>
    </row>
    <row r="136" spans="1:65" s="2" customFormat="1" ht="16.5" customHeight="1">
      <c r="A136" s="27"/>
      <c r="B136" s="143"/>
      <c r="C136" s="144" t="s">
        <v>89</v>
      </c>
      <c r="D136" s="144" t="s">
        <v>134</v>
      </c>
      <c r="E136" s="145" t="s">
        <v>214</v>
      </c>
      <c r="F136" s="146" t="s">
        <v>215</v>
      </c>
      <c r="G136" s="147" t="s">
        <v>213</v>
      </c>
      <c r="H136" s="148">
        <v>2</v>
      </c>
      <c r="I136" s="149"/>
      <c r="J136" s="149">
        <f>ROUND(I136*H136,2)</f>
        <v>0</v>
      </c>
      <c r="K136" s="146" t="s">
        <v>216</v>
      </c>
      <c r="L136" s="28"/>
      <c r="M136" s="150" t="s">
        <v>1</v>
      </c>
      <c r="N136" s="151" t="s">
        <v>46</v>
      </c>
      <c r="O136" s="152">
        <v>0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54" t="s">
        <v>156</v>
      </c>
      <c r="AT136" s="154" t="s">
        <v>134</v>
      </c>
      <c r="AU136" s="154" t="s">
        <v>89</v>
      </c>
      <c r="AY136" s="14" t="s">
        <v>131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85</v>
      </c>
      <c r="BK136" s="155">
        <f>ROUND(I136*H136,2)</f>
        <v>0</v>
      </c>
      <c r="BL136" s="14" t="s">
        <v>156</v>
      </c>
      <c r="BM136" s="154" t="s">
        <v>156</v>
      </c>
    </row>
    <row r="137" spans="1:65" s="2" customFormat="1" ht="16.5" customHeight="1">
      <c r="A137" s="27"/>
      <c r="B137" s="143"/>
      <c r="C137" s="144" t="s">
        <v>149</v>
      </c>
      <c r="D137" s="144" t="s">
        <v>134</v>
      </c>
      <c r="E137" s="145" t="s">
        <v>217</v>
      </c>
      <c r="F137" s="146" t="s">
        <v>218</v>
      </c>
      <c r="G137" s="147" t="s">
        <v>213</v>
      </c>
      <c r="H137" s="148">
        <v>1</v>
      </c>
      <c r="I137" s="149"/>
      <c r="J137" s="149">
        <f>ROUND(I137*H137,2)</f>
        <v>0</v>
      </c>
      <c r="K137" s="146" t="s">
        <v>1</v>
      </c>
      <c r="L137" s="28"/>
      <c r="M137" s="150" t="s">
        <v>1</v>
      </c>
      <c r="N137" s="151" t="s">
        <v>46</v>
      </c>
      <c r="O137" s="152">
        <v>0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54" t="s">
        <v>156</v>
      </c>
      <c r="AT137" s="154" t="s">
        <v>134</v>
      </c>
      <c r="AU137" s="154" t="s">
        <v>89</v>
      </c>
      <c r="AY137" s="14" t="s">
        <v>131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156</v>
      </c>
      <c r="BM137" s="154" t="s">
        <v>165</v>
      </c>
    </row>
    <row r="138" spans="1:65" s="2" customFormat="1" ht="16.5" customHeight="1">
      <c r="A138" s="27"/>
      <c r="B138" s="143"/>
      <c r="C138" s="144" t="s">
        <v>156</v>
      </c>
      <c r="D138" s="144" t="s">
        <v>134</v>
      </c>
      <c r="E138" s="145" t="s">
        <v>219</v>
      </c>
      <c r="F138" s="146" t="s">
        <v>220</v>
      </c>
      <c r="G138" s="147" t="s">
        <v>221</v>
      </c>
      <c r="H138" s="148">
        <v>1.9</v>
      </c>
      <c r="I138" s="149"/>
      <c r="J138" s="149">
        <f>ROUND(I138*H138,2)</f>
        <v>0</v>
      </c>
      <c r="K138" s="146" t="s">
        <v>1</v>
      </c>
      <c r="L138" s="28"/>
      <c r="M138" s="150" t="s">
        <v>1</v>
      </c>
      <c r="N138" s="151" t="s">
        <v>46</v>
      </c>
      <c r="O138" s="152">
        <v>0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4" t="s">
        <v>156</v>
      </c>
      <c r="AT138" s="154" t="s">
        <v>134</v>
      </c>
      <c r="AU138" s="154" t="s">
        <v>89</v>
      </c>
      <c r="AY138" s="14" t="s">
        <v>131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156</v>
      </c>
      <c r="BM138" s="154" t="s">
        <v>177</v>
      </c>
    </row>
    <row r="139" spans="1:65" s="12" customFormat="1" ht="22.9" customHeight="1">
      <c r="B139" s="131"/>
      <c r="D139" s="132" t="s">
        <v>80</v>
      </c>
      <c r="E139" s="141" t="s">
        <v>156</v>
      </c>
      <c r="F139" s="141" t="s">
        <v>222</v>
      </c>
      <c r="J139" s="142">
        <f>BK139</f>
        <v>0</v>
      </c>
      <c r="L139" s="131"/>
      <c r="M139" s="135"/>
      <c r="N139" s="136"/>
      <c r="O139" s="136"/>
      <c r="P139" s="137">
        <f>P140</f>
        <v>0</v>
      </c>
      <c r="Q139" s="136"/>
      <c r="R139" s="137">
        <f>R140</f>
        <v>0</v>
      </c>
      <c r="S139" s="136"/>
      <c r="T139" s="138">
        <f>T140</f>
        <v>0</v>
      </c>
      <c r="AR139" s="132" t="s">
        <v>85</v>
      </c>
      <c r="AT139" s="139" t="s">
        <v>80</v>
      </c>
      <c r="AU139" s="139" t="s">
        <v>85</v>
      </c>
      <c r="AY139" s="132" t="s">
        <v>131</v>
      </c>
      <c r="BK139" s="140">
        <f>BK140</f>
        <v>0</v>
      </c>
    </row>
    <row r="140" spans="1:65" s="2" customFormat="1" ht="16.5" customHeight="1">
      <c r="A140" s="27"/>
      <c r="B140" s="143"/>
      <c r="C140" s="144" t="s">
        <v>130</v>
      </c>
      <c r="D140" s="144" t="s">
        <v>134</v>
      </c>
      <c r="E140" s="145" t="s">
        <v>223</v>
      </c>
      <c r="F140" s="146" t="s">
        <v>224</v>
      </c>
      <c r="G140" s="147" t="s">
        <v>213</v>
      </c>
      <c r="H140" s="148">
        <v>2</v>
      </c>
      <c r="I140" s="149"/>
      <c r="J140" s="149">
        <f>ROUND(I140*H140,2)</f>
        <v>0</v>
      </c>
      <c r="K140" s="146" t="s">
        <v>1</v>
      </c>
      <c r="L140" s="28"/>
      <c r="M140" s="150" t="s">
        <v>1</v>
      </c>
      <c r="N140" s="151" t="s">
        <v>46</v>
      </c>
      <c r="O140" s="152">
        <v>0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4" t="s">
        <v>156</v>
      </c>
      <c r="AT140" s="154" t="s">
        <v>134</v>
      </c>
      <c r="AU140" s="154" t="s">
        <v>89</v>
      </c>
      <c r="AY140" s="14" t="s">
        <v>131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85</v>
      </c>
      <c r="BK140" s="155">
        <f>ROUND(I140*H140,2)</f>
        <v>0</v>
      </c>
      <c r="BL140" s="14" t="s">
        <v>156</v>
      </c>
      <c r="BM140" s="154" t="s">
        <v>191</v>
      </c>
    </row>
    <row r="141" spans="1:65" s="12" customFormat="1" ht="22.9" customHeight="1">
      <c r="B141" s="131"/>
      <c r="D141" s="132" t="s">
        <v>80</v>
      </c>
      <c r="E141" s="141" t="s">
        <v>165</v>
      </c>
      <c r="F141" s="141" t="s">
        <v>225</v>
      </c>
      <c r="J141" s="142">
        <f>BK141</f>
        <v>0</v>
      </c>
      <c r="L141" s="131"/>
      <c r="M141" s="135"/>
      <c r="N141" s="136"/>
      <c r="O141" s="136"/>
      <c r="P141" s="137">
        <f>SUM(P142:P143)</f>
        <v>0</v>
      </c>
      <c r="Q141" s="136"/>
      <c r="R141" s="137">
        <f>SUM(R142:R143)</f>
        <v>0</v>
      </c>
      <c r="S141" s="136"/>
      <c r="T141" s="138">
        <f>SUM(T142:T143)</f>
        <v>0</v>
      </c>
      <c r="AR141" s="132" t="s">
        <v>85</v>
      </c>
      <c r="AT141" s="139" t="s">
        <v>80</v>
      </c>
      <c r="AU141" s="139" t="s">
        <v>85</v>
      </c>
      <c r="AY141" s="132" t="s">
        <v>131</v>
      </c>
      <c r="BK141" s="140">
        <f>SUM(BK142:BK143)</f>
        <v>0</v>
      </c>
    </row>
    <row r="142" spans="1:65" s="2" customFormat="1" ht="16.5" customHeight="1">
      <c r="A142" s="27"/>
      <c r="B142" s="143"/>
      <c r="C142" s="144" t="s">
        <v>165</v>
      </c>
      <c r="D142" s="144" t="s">
        <v>134</v>
      </c>
      <c r="E142" s="145" t="s">
        <v>226</v>
      </c>
      <c r="F142" s="146" t="s">
        <v>227</v>
      </c>
      <c r="G142" s="147" t="s">
        <v>221</v>
      </c>
      <c r="H142" s="148">
        <v>1.9</v>
      </c>
      <c r="I142" s="149"/>
      <c r="J142" s="149">
        <f>ROUND(I142*H142,2)</f>
        <v>0</v>
      </c>
      <c r="K142" s="146" t="s">
        <v>216</v>
      </c>
      <c r="L142" s="28"/>
      <c r="M142" s="150" t="s">
        <v>1</v>
      </c>
      <c r="N142" s="151" t="s">
        <v>46</v>
      </c>
      <c r="O142" s="152">
        <v>0</v>
      </c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4" t="s">
        <v>156</v>
      </c>
      <c r="AT142" s="154" t="s">
        <v>134</v>
      </c>
      <c r="AU142" s="154" t="s">
        <v>89</v>
      </c>
      <c r="AY142" s="14" t="s">
        <v>131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85</v>
      </c>
      <c r="BK142" s="155">
        <f>ROUND(I142*H142,2)</f>
        <v>0</v>
      </c>
      <c r="BL142" s="14" t="s">
        <v>156</v>
      </c>
      <c r="BM142" s="154" t="s">
        <v>228</v>
      </c>
    </row>
    <row r="143" spans="1:65" s="2" customFormat="1" ht="16.5" customHeight="1">
      <c r="A143" s="27"/>
      <c r="B143" s="143"/>
      <c r="C143" s="144" t="s">
        <v>172</v>
      </c>
      <c r="D143" s="144" t="s">
        <v>134</v>
      </c>
      <c r="E143" s="145" t="s">
        <v>229</v>
      </c>
      <c r="F143" s="146" t="s">
        <v>230</v>
      </c>
      <c r="G143" s="147" t="s">
        <v>213</v>
      </c>
      <c r="H143" s="148">
        <v>22</v>
      </c>
      <c r="I143" s="149"/>
      <c r="J143" s="149">
        <f>ROUND(I143*H143,2)</f>
        <v>0</v>
      </c>
      <c r="K143" s="146" t="s">
        <v>231</v>
      </c>
      <c r="L143" s="28"/>
      <c r="M143" s="150" t="s">
        <v>1</v>
      </c>
      <c r="N143" s="151" t="s">
        <v>46</v>
      </c>
      <c r="O143" s="152">
        <v>0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4" t="s">
        <v>156</v>
      </c>
      <c r="AT143" s="154" t="s">
        <v>134</v>
      </c>
      <c r="AU143" s="154" t="s">
        <v>89</v>
      </c>
      <c r="AY143" s="14" t="s">
        <v>131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4" t="s">
        <v>85</v>
      </c>
      <c r="BK143" s="155">
        <f>ROUND(I143*H143,2)</f>
        <v>0</v>
      </c>
      <c r="BL143" s="14" t="s">
        <v>156</v>
      </c>
      <c r="BM143" s="154" t="s">
        <v>232</v>
      </c>
    </row>
    <row r="144" spans="1:65" s="12" customFormat="1" ht="22.9" customHeight="1">
      <c r="B144" s="131"/>
      <c r="D144" s="132" t="s">
        <v>80</v>
      </c>
      <c r="E144" s="141" t="s">
        <v>233</v>
      </c>
      <c r="F144" s="141" t="s">
        <v>234</v>
      </c>
      <c r="J144" s="142">
        <f>BK144</f>
        <v>0</v>
      </c>
      <c r="L144" s="131"/>
      <c r="M144" s="135"/>
      <c r="N144" s="136"/>
      <c r="O144" s="136"/>
      <c r="P144" s="137">
        <f>SUM(P145:P154)</f>
        <v>0</v>
      </c>
      <c r="Q144" s="136"/>
      <c r="R144" s="137">
        <f>SUM(R145:R154)</f>
        <v>0</v>
      </c>
      <c r="S144" s="136"/>
      <c r="T144" s="138">
        <f>SUM(T145:T154)</f>
        <v>0</v>
      </c>
      <c r="AR144" s="132" t="s">
        <v>85</v>
      </c>
      <c r="AT144" s="139" t="s">
        <v>80</v>
      </c>
      <c r="AU144" s="139" t="s">
        <v>85</v>
      </c>
      <c r="AY144" s="132" t="s">
        <v>131</v>
      </c>
      <c r="BK144" s="140">
        <f>SUM(BK145:BK154)</f>
        <v>0</v>
      </c>
    </row>
    <row r="145" spans="1:65" s="2" customFormat="1" ht="16.5" customHeight="1">
      <c r="A145" s="27"/>
      <c r="B145" s="143"/>
      <c r="C145" s="144" t="s">
        <v>177</v>
      </c>
      <c r="D145" s="144" t="s">
        <v>134</v>
      </c>
      <c r="E145" s="145" t="s">
        <v>235</v>
      </c>
      <c r="F145" s="146" t="s">
        <v>236</v>
      </c>
      <c r="G145" s="147" t="s">
        <v>213</v>
      </c>
      <c r="H145" s="148">
        <v>8</v>
      </c>
      <c r="I145" s="149"/>
      <c r="J145" s="149">
        <f t="shared" ref="J145:J154" si="0">ROUND(I145*H145,2)</f>
        <v>0</v>
      </c>
      <c r="K145" s="146" t="s">
        <v>1</v>
      </c>
      <c r="L145" s="28"/>
      <c r="M145" s="150" t="s">
        <v>1</v>
      </c>
      <c r="N145" s="151" t="s">
        <v>46</v>
      </c>
      <c r="O145" s="152">
        <v>0</v>
      </c>
      <c r="P145" s="152">
        <f t="shared" ref="P145:P154" si="1">O145*H145</f>
        <v>0</v>
      </c>
      <c r="Q145" s="152">
        <v>0</v>
      </c>
      <c r="R145" s="152">
        <f t="shared" ref="R145:R154" si="2">Q145*H145</f>
        <v>0</v>
      </c>
      <c r="S145" s="152">
        <v>0</v>
      </c>
      <c r="T145" s="153">
        <f t="shared" ref="T145:T154" si="3"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4" t="s">
        <v>156</v>
      </c>
      <c r="AT145" s="154" t="s">
        <v>134</v>
      </c>
      <c r="AU145" s="154" t="s">
        <v>89</v>
      </c>
      <c r="AY145" s="14" t="s">
        <v>131</v>
      </c>
      <c r="BE145" s="155">
        <f t="shared" ref="BE145:BE154" si="4">IF(N145="základní",J145,0)</f>
        <v>0</v>
      </c>
      <c r="BF145" s="155">
        <f t="shared" ref="BF145:BF154" si="5">IF(N145="snížená",J145,0)</f>
        <v>0</v>
      </c>
      <c r="BG145" s="155">
        <f t="shared" ref="BG145:BG154" si="6">IF(N145="zákl. přenesená",J145,0)</f>
        <v>0</v>
      </c>
      <c r="BH145" s="155">
        <f t="shared" ref="BH145:BH154" si="7">IF(N145="sníž. přenesená",J145,0)</f>
        <v>0</v>
      </c>
      <c r="BI145" s="155">
        <f t="shared" ref="BI145:BI154" si="8">IF(N145="nulová",J145,0)</f>
        <v>0</v>
      </c>
      <c r="BJ145" s="14" t="s">
        <v>85</v>
      </c>
      <c r="BK145" s="155">
        <f t="shared" ref="BK145:BK154" si="9">ROUND(I145*H145,2)</f>
        <v>0</v>
      </c>
      <c r="BL145" s="14" t="s">
        <v>156</v>
      </c>
      <c r="BM145" s="154" t="s">
        <v>237</v>
      </c>
    </row>
    <row r="146" spans="1:65" s="2" customFormat="1" ht="16.5" customHeight="1">
      <c r="A146" s="27"/>
      <c r="B146" s="143"/>
      <c r="C146" s="144" t="s">
        <v>184</v>
      </c>
      <c r="D146" s="144" t="s">
        <v>134</v>
      </c>
      <c r="E146" s="145" t="s">
        <v>238</v>
      </c>
      <c r="F146" s="146" t="s">
        <v>239</v>
      </c>
      <c r="G146" s="147" t="s">
        <v>213</v>
      </c>
      <c r="H146" s="148">
        <v>2</v>
      </c>
      <c r="I146" s="149"/>
      <c r="J146" s="149">
        <f t="shared" si="0"/>
        <v>0</v>
      </c>
      <c r="K146" s="146" t="s">
        <v>216</v>
      </c>
      <c r="L146" s="28"/>
      <c r="M146" s="150" t="s">
        <v>1</v>
      </c>
      <c r="N146" s="151" t="s">
        <v>46</v>
      </c>
      <c r="O146" s="152">
        <v>0</v>
      </c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4" t="s">
        <v>156</v>
      </c>
      <c r="AT146" s="154" t="s">
        <v>134</v>
      </c>
      <c r="AU146" s="154" t="s">
        <v>89</v>
      </c>
      <c r="AY146" s="14" t="s">
        <v>131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85</v>
      </c>
      <c r="BK146" s="155">
        <f t="shared" si="9"/>
        <v>0</v>
      </c>
      <c r="BL146" s="14" t="s">
        <v>156</v>
      </c>
      <c r="BM146" s="154" t="s">
        <v>240</v>
      </c>
    </row>
    <row r="147" spans="1:65" s="2" customFormat="1" ht="16.5" customHeight="1">
      <c r="A147" s="27"/>
      <c r="B147" s="143"/>
      <c r="C147" s="144" t="s">
        <v>191</v>
      </c>
      <c r="D147" s="144" t="s">
        <v>134</v>
      </c>
      <c r="E147" s="145" t="s">
        <v>241</v>
      </c>
      <c r="F147" s="146" t="s">
        <v>242</v>
      </c>
      <c r="G147" s="147" t="s">
        <v>213</v>
      </c>
      <c r="H147" s="148">
        <v>1</v>
      </c>
      <c r="I147" s="149"/>
      <c r="J147" s="149">
        <f t="shared" si="0"/>
        <v>0</v>
      </c>
      <c r="K147" s="146" t="s">
        <v>1</v>
      </c>
      <c r="L147" s="28"/>
      <c r="M147" s="150" t="s">
        <v>1</v>
      </c>
      <c r="N147" s="151" t="s">
        <v>46</v>
      </c>
      <c r="O147" s="152">
        <v>0</v>
      </c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4" t="s">
        <v>156</v>
      </c>
      <c r="AT147" s="154" t="s">
        <v>134</v>
      </c>
      <c r="AU147" s="154" t="s">
        <v>89</v>
      </c>
      <c r="AY147" s="14" t="s">
        <v>131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85</v>
      </c>
      <c r="BK147" s="155">
        <f t="shared" si="9"/>
        <v>0</v>
      </c>
      <c r="BL147" s="14" t="s">
        <v>156</v>
      </c>
      <c r="BM147" s="154" t="s">
        <v>243</v>
      </c>
    </row>
    <row r="148" spans="1:65" s="2" customFormat="1" ht="16.5" customHeight="1">
      <c r="A148" s="27"/>
      <c r="B148" s="143"/>
      <c r="C148" s="144" t="s">
        <v>244</v>
      </c>
      <c r="D148" s="144" t="s">
        <v>134</v>
      </c>
      <c r="E148" s="145" t="s">
        <v>245</v>
      </c>
      <c r="F148" s="146" t="s">
        <v>246</v>
      </c>
      <c r="G148" s="147" t="s">
        <v>213</v>
      </c>
      <c r="H148" s="148">
        <v>2</v>
      </c>
      <c r="I148" s="149"/>
      <c r="J148" s="149">
        <f t="shared" si="0"/>
        <v>0</v>
      </c>
      <c r="K148" s="146" t="s">
        <v>1</v>
      </c>
      <c r="L148" s="28"/>
      <c r="M148" s="150" t="s">
        <v>1</v>
      </c>
      <c r="N148" s="151" t="s">
        <v>46</v>
      </c>
      <c r="O148" s="152">
        <v>0</v>
      </c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4" t="s">
        <v>156</v>
      </c>
      <c r="AT148" s="154" t="s">
        <v>134</v>
      </c>
      <c r="AU148" s="154" t="s">
        <v>89</v>
      </c>
      <c r="AY148" s="14" t="s">
        <v>131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85</v>
      </c>
      <c r="BK148" s="155">
        <f t="shared" si="9"/>
        <v>0</v>
      </c>
      <c r="BL148" s="14" t="s">
        <v>156</v>
      </c>
      <c r="BM148" s="154" t="s">
        <v>247</v>
      </c>
    </row>
    <row r="149" spans="1:65" s="2" customFormat="1" ht="16.5" customHeight="1">
      <c r="A149" s="27"/>
      <c r="B149" s="143"/>
      <c r="C149" s="144" t="s">
        <v>228</v>
      </c>
      <c r="D149" s="144" t="s">
        <v>134</v>
      </c>
      <c r="E149" s="145" t="s">
        <v>248</v>
      </c>
      <c r="F149" s="146" t="s">
        <v>249</v>
      </c>
      <c r="G149" s="147" t="s">
        <v>250</v>
      </c>
      <c r="H149" s="148">
        <v>19</v>
      </c>
      <c r="I149" s="149"/>
      <c r="J149" s="149">
        <f t="shared" si="0"/>
        <v>0</v>
      </c>
      <c r="K149" s="146" t="s">
        <v>216</v>
      </c>
      <c r="L149" s="28"/>
      <c r="M149" s="150" t="s">
        <v>1</v>
      </c>
      <c r="N149" s="151" t="s">
        <v>46</v>
      </c>
      <c r="O149" s="152">
        <v>0</v>
      </c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4" t="s">
        <v>156</v>
      </c>
      <c r="AT149" s="154" t="s">
        <v>134</v>
      </c>
      <c r="AU149" s="154" t="s">
        <v>89</v>
      </c>
      <c r="AY149" s="14" t="s">
        <v>131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85</v>
      </c>
      <c r="BK149" s="155">
        <f t="shared" si="9"/>
        <v>0</v>
      </c>
      <c r="BL149" s="14" t="s">
        <v>156</v>
      </c>
      <c r="BM149" s="154" t="s">
        <v>251</v>
      </c>
    </row>
    <row r="150" spans="1:65" s="2" customFormat="1" ht="16.5" customHeight="1">
      <c r="A150" s="27"/>
      <c r="B150" s="143"/>
      <c r="C150" s="144" t="s">
        <v>252</v>
      </c>
      <c r="D150" s="144" t="s">
        <v>134</v>
      </c>
      <c r="E150" s="145" t="s">
        <v>253</v>
      </c>
      <c r="F150" s="146" t="s">
        <v>254</v>
      </c>
      <c r="G150" s="147" t="s">
        <v>255</v>
      </c>
      <c r="H150" s="148">
        <v>0.53</v>
      </c>
      <c r="I150" s="149"/>
      <c r="J150" s="149">
        <f t="shared" si="0"/>
        <v>0</v>
      </c>
      <c r="K150" s="146" t="s">
        <v>1</v>
      </c>
      <c r="L150" s="28"/>
      <c r="M150" s="150" t="s">
        <v>1</v>
      </c>
      <c r="N150" s="151" t="s">
        <v>46</v>
      </c>
      <c r="O150" s="152">
        <v>0</v>
      </c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4" t="s">
        <v>156</v>
      </c>
      <c r="AT150" s="154" t="s">
        <v>134</v>
      </c>
      <c r="AU150" s="154" t="s">
        <v>89</v>
      </c>
      <c r="AY150" s="14" t="s">
        <v>131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85</v>
      </c>
      <c r="BK150" s="155">
        <f t="shared" si="9"/>
        <v>0</v>
      </c>
      <c r="BL150" s="14" t="s">
        <v>156</v>
      </c>
      <c r="BM150" s="154" t="s">
        <v>256</v>
      </c>
    </row>
    <row r="151" spans="1:65" s="2" customFormat="1" ht="16.5" customHeight="1">
      <c r="A151" s="27"/>
      <c r="B151" s="143"/>
      <c r="C151" s="144" t="s">
        <v>232</v>
      </c>
      <c r="D151" s="144" t="s">
        <v>134</v>
      </c>
      <c r="E151" s="145" t="s">
        <v>257</v>
      </c>
      <c r="F151" s="146" t="s">
        <v>258</v>
      </c>
      <c r="G151" s="147" t="s">
        <v>255</v>
      </c>
      <c r="H151" s="148">
        <v>5.3</v>
      </c>
      <c r="I151" s="149"/>
      <c r="J151" s="149">
        <f t="shared" si="0"/>
        <v>0</v>
      </c>
      <c r="K151" s="146" t="s">
        <v>1</v>
      </c>
      <c r="L151" s="28"/>
      <c r="M151" s="150" t="s">
        <v>1</v>
      </c>
      <c r="N151" s="151" t="s">
        <v>46</v>
      </c>
      <c r="O151" s="152">
        <v>0</v>
      </c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4" t="s">
        <v>156</v>
      </c>
      <c r="AT151" s="154" t="s">
        <v>134</v>
      </c>
      <c r="AU151" s="154" t="s">
        <v>89</v>
      </c>
      <c r="AY151" s="14" t="s">
        <v>131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85</v>
      </c>
      <c r="BK151" s="155">
        <f t="shared" si="9"/>
        <v>0</v>
      </c>
      <c r="BL151" s="14" t="s">
        <v>156</v>
      </c>
      <c r="BM151" s="154" t="s">
        <v>259</v>
      </c>
    </row>
    <row r="152" spans="1:65" s="2" customFormat="1" ht="16.5" customHeight="1">
      <c r="A152" s="27"/>
      <c r="B152" s="143"/>
      <c r="C152" s="144" t="s">
        <v>8</v>
      </c>
      <c r="D152" s="144" t="s">
        <v>134</v>
      </c>
      <c r="E152" s="145" t="s">
        <v>260</v>
      </c>
      <c r="F152" s="146" t="s">
        <v>261</v>
      </c>
      <c r="G152" s="147" t="s">
        <v>255</v>
      </c>
      <c r="H152" s="148">
        <v>0.53</v>
      </c>
      <c r="I152" s="149"/>
      <c r="J152" s="149">
        <f t="shared" si="0"/>
        <v>0</v>
      </c>
      <c r="K152" s="146" t="s">
        <v>1</v>
      </c>
      <c r="L152" s="28"/>
      <c r="M152" s="150" t="s">
        <v>1</v>
      </c>
      <c r="N152" s="151" t="s">
        <v>46</v>
      </c>
      <c r="O152" s="152">
        <v>0</v>
      </c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4" t="s">
        <v>156</v>
      </c>
      <c r="AT152" s="154" t="s">
        <v>134</v>
      </c>
      <c r="AU152" s="154" t="s">
        <v>89</v>
      </c>
      <c r="AY152" s="14" t="s">
        <v>131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85</v>
      </c>
      <c r="BK152" s="155">
        <f t="shared" si="9"/>
        <v>0</v>
      </c>
      <c r="BL152" s="14" t="s">
        <v>156</v>
      </c>
      <c r="BM152" s="154" t="s">
        <v>262</v>
      </c>
    </row>
    <row r="153" spans="1:65" s="2" customFormat="1" ht="16.5" customHeight="1">
      <c r="A153" s="27"/>
      <c r="B153" s="143"/>
      <c r="C153" s="144" t="s">
        <v>237</v>
      </c>
      <c r="D153" s="144" t="s">
        <v>134</v>
      </c>
      <c r="E153" s="145" t="s">
        <v>263</v>
      </c>
      <c r="F153" s="146" t="s">
        <v>264</v>
      </c>
      <c r="G153" s="147" t="s">
        <v>255</v>
      </c>
      <c r="H153" s="148">
        <v>0.53</v>
      </c>
      <c r="I153" s="149"/>
      <c r="J153" s="149">
        <f t="shared" si="0"/>
        <v>0</v>
      </c>
      <c r="K153" s="146" t="s">
        <v>1</v>
      </c>
      <c r="L153" s="28"/>
      <c r="M153" s="150" t="s">
        <v>1</v>
      </c>
      <c r="N153" s="151" t="s">
        <v>46</v>
      </c>
      <c r="O153" s="152">
        <v>0</v>
      </c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4" t="s">
        <v>156</v>
      </c>
      <c r="AT153" s="154" t="s">
        <v>134</v>
      </c>
      <c r="AU153" s="154" t="s">
        <v>89</v>
      </c>
      <c r="AY153" s="14" t="s">
        <v>131</v>
      </c>
      <c r="BE153" s="155">
        <f t="shared" si="4"/>
        <v>0</v>
      </c>
      <c r="BF153" s="155">
        <f t="shared" si="5"/>
        <v>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85</v>
      </c>
      <c r="BK153" s="155">
        <f t="shared" si="9"/>
        <v>0</v>
      </c>
      <c r="BL153" s="14" t="s">
        <v>156</v>
      </c>
      <c r="BM153" s="154" t="s">
        <v>265</v>
      </c>
    </row>
    <row r="154" spans="1:65" s="2" customFormat="1" ht="16.5" customHeight="1">
      <c r="A154" s="27"/>
      <c r="B154" s="143"/>
      <c r="C154" s="144" t="s">
        <v>266</v>
      </c>
      <c r="D154" s="144" t="s">
        <v>134</v>
      </c>
      <c r="E154" s="145" t="s">
        <v>267</v>
      </c>
      <c r="F154" s="146" t="s">
        <v>268</v>
      </c>
      <c r="G154" s="147" t="s">
        <v>255</v>
      </c>
      <c r="H154" s="148">
        <v>5.3</v>
      </c>
      <c r="I154" s="149"/>
      <c r="J154" s="149">
        <f t="shared" si="0"/>
        <v>0</v>
      </c>
      <c r="K154" s="146" t="s">
        <v>1</v>
      </c>
      <c r="L154" s="28"/>
      <c r="M154" s="150" t="s">
        <v>1</v>
      </c>
      <c r="N154" s="151" t="s">
        <v>46</v>
      </c>
      <c r="O154" s="152">
        <v>0</v>
      </c>
      <c r="P154" s="152">
        <f t="shared" si="1"/>
        <v>0</v>
      </c>
      <c r="Q154" s="152">
        <v>0</v>
      </c>
      <c r="R154" s="152">
        <f t="shared" si="2"/>
        <v>0</v>
      </c>
      <c r="S154" s="152">
        <v>0</v>
      </c>
      <c r="T154" s="153">
        <f t="shared" si="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4" t="s">
        <v>156</v>
      </c>
      <c r="AT154" s="154" t="s">
        <v>134</v>
      </c>
      <c r="AU154" s="154" t="s">
        <v>89</v>
      </c>
      <c r="AY154" s="14" t="s">
        <v>131</v>
      </c>
      <c r="BE154" s="155">
        <f t="shared" si="4"/>
        <v>0</v>
      </c>
      <c r="BF154" s="155">
        <f t="shared" si="5"/>
        <v>0</v>
      </c>
      <c r="BG154" s="155">
        <f t="shared" si="6"/>
        <v>0</v>
      </c>
      <c r="BH154" s="155">
        <f t="shared" si="7"/>
        <v>0</v>
      </c>
      <c r="BI154" s="155">
        <f t="shared" si="8"/>
        <v>0</v>
      </c>
      <c r="BJ154" s="14" t="s">
        <v>85</v>
      </c>
      <c r="BK154" s="155">
        <f t="shared" si="9"/>
        <v>0</v>
      </c>
      <c r="BL154" s="14" t="s">
        <v>156</v>
      </c>
      <c r="BM154" s="154" t="s">
        <v>269</v>
      </c>
    </row>
    <row r="155" spans="1:65" s="12" customFormat="1" ht="25.9" customHeight="1">
      <c r="B155" s="131"/>
      <c r="D155" s="132" t="s">
        <v>80</v>
      </c>
      <c r="E155" s="133" t="s">
        <v>270</v>
      </c>
      <c r="F155" s="133" t="s">
        <v>271</v>
      </c>
      <c r="J155" s="134">
        <f>BK155</f>
        <v>0</v>
      </c>
      <c r="L155" s="131"/>
      <c r="M155" s="135"/>
      <c r="N155" s="136"/>
      <c r="O155" s="136"/>
      <c r="P155" s="137">
        <f>P156+P162+P186+P190+P204+P216</f>
        <v>0</v>
      </c>
      <c r="Q155" s="136"/>
      <c r="R155" s="137">
        <f>R156+R162+R186+R190+R204+R216</f>
        <v>0</v>
      </c>
      <c r="S155" s="136"/>
      <c r="T155" s="138">
        <f>T156+T162+T186+T190+T204+T216</f>
        <v>0</v>
      </c>
      <c r="AR155" s="132" t="s">
        <v>89</v>
      </c>
      <c r="AT155" s="139" t="s">
        <v>80</v>
      </c>
      <c r="AU155" s="139" t="s">
        <v>81</v>
      </c>
      <c r="AY155" s="132" t="s">
        <v>131</v>
      </c>
      <c r="BK155" s="140">
        <f>BK156+BK162+BK186+BK190+BK204+BK216</f>
        <v>0</v>
      </c>
    </row>
    <row r="156" spans="1:65" s="12" customFormat="1" ht="22.9" customHeight="1">
      <c r="B156" s="131"/>
      <c r="D156" s="132" t="s">
        <v>80</v>
      </c>
      <c r="E156" s="141" t="s">
        <v>272</v>
      </c>
      <c r="F156" s="141" t="s">
        <v>273</v>
      </c>
      <c r="J156" s="142">
        <f>BK156</f>
        <v>0</v>
      </c>
      <c r="L156" s="131"/>
      <c r="M156" s="135"/>
      <c r="N156" s="136"/>
      <c r="O156" s="136"/>
      <c r="P156" s="137">
        <f>SUM(P157:P161)</f>
        <v>0</v>
      </c>
      <c r="Q156" s="136"/>
      <c r="R156" s="137">
        <f>SUM(R157:R161)</f>
        <v>0</v>
      </c>
      <c r="S156" s="136"/>
      <c r="T156" s="138">
        <f>SUM(T157:T161)</f>
        <v>0</v>
      </c>
      <c r="AR156" s="132" t="s">
        <v>89</v>
      </c>
      <c r="AT156" s="139" t="s">
        <v>80</v>
      </c>
      <c r="AU156" s="139" t="s">
        <v>85</v>
      </c>
      <c r="AY156" s="132" t="s">
        <v>131</v>
      </c>
      <c r="BK156" s="140">
        <f>SUM(BK157:BK161)</f>
        <v>0</v>
      </c>
    </row>
    <row r="157" spans="1:65" s="2" customFormat="1" ht="16.5" customHeight="1">
      <c r="A157" s="27"/>
      <c r="B157" s="143"/>
      <c r="C157" s="144" t="s">
        <v>240</v>
      </c>
      <c r="D157" s="144" t="s">
        <v>134</v>
      </c>
      <c r="E157" s="145" t="s">
        <v>274</v>
      </c>
      <c r="F157" s="146" t="s">
        <v>275</v>
      </c>
      <c r="G157" s="147" t="s">
        <v>250</v>
      </c>
      <c r="H157" s="148">
        <v>19</v>
      </c>
      <c r="I157" s="149"/>
      <c r="J157" s="149">
        <f>ROUND(I157*H157,2)</f>
        <v>0</v>
      </c>
      <c r="K157" s="146" t="s">
        <v>1</v>
      </c>
      <c r="L157" s="28"/>
      <c r="M157" s="150" t="s">
        <v>1</v>
      </c>
      <c r="N157" s="151" t="s">
        <v>46</v>
      </c>
      <c r="O157" s="152">
        <v>0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4" t="s">
        <v>237</v>
      </c>
      <c r="AT157" s="154" t="s">
        <v>134</v>
      </c>
      <c r="AU157" s="154" t="s">
        <v>89</v>
      </c>
      <c r="AY157" s="14" t="s">
        <v>131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4" t="s">
        <v>85</v>
      </c>
      <c r="BK157" s="155">
        <f>ROUND(I157*H157,2)</f>
        <v>0</v>
      </c>
      <c r="BL157" s="14" t="s">
        <v>237</v>
      </c>
      <c r="BM157" s="154" t="s">
        <v>276</v>
      </c>
    </row>
    <row r="158" spans="1:65" s="2" customFormat="1" ht="16.5" customHeight="1">
      <c r="A158" s="27"/>
      <c r="B158" s="143"/>
      <c r="C158" s="164" t="s">
        <v>277</v>
      </c>
      <c r="D158" s="164" t="s">
        <v>278</v>
      </c>
      <c r="E158" s="165" t="s">
        <v>279</v>
      </c>
      <c r="F158" s="166" t="s">
        <v>280</v>
      </c>
      <c r="G158" s="167" t="s">
        <v>250</v>
      </c>
      <c r="H158" s="168">
        <v>8</v>
      </c>
      <c r="I158" s="169"/>
      <c r="J158" s="169">
        <f>ROUND(I158*H158,2)</f>
        <v>0</v>
      </c>
      <c r="K158" s="166" t="s">
        <v>216</v>
      </c>
      <c r="L158" s="170"/>
      <c r="M158" s="171" t="s">
        <v>1</v>
      </c>
      <c r="N158" s="172" t="s">
        <v>46</v>
      </c>
      <c r="O158" s="152">
        <v>0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4" t="s">
        <v>265</v>
      </c>
      <c r="AT158" s="154" t="s">
        <v>278</v>
      </c>
      <c r="AU158" s="154" t="s">
        <v>89</v>
      </c>
      <c r="AY158" s="14" t="s">
        <v>131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85</v>
      </c>
      <c r="BK158" s="155">
        <f>ROUND(I158*H158,2)</f>
        <v>0</v>
      </c>
      <c r="BL158" s="14" t="s">
        <v>237</v>
      </c>
      <c r="BM158" s="154" t="s">
        <v>281</v>
      </c>
    </row>
    <row r="159" spans="1:65" s="2" customFormat="1" ht="16.5" customHeight="1">
      <c r="A159" s="27"/>
      <c r="B159" s="143"/>
      <c r="C159" s="164" t="s">
        <v>243</v>
      </c>
      <c r="D159" s="164" t="s">
        <v>278</v>
      </c>
      <c r="E159" s="165" t="s">
        <v>282</v>
      </c>
      <c r="F159" s="166" t="s">
        <v>283</v>
      </c>
      <c r="G159" s="167" t="s">
        <v>250</v>
      </c>
      <c r="H159" s="168">
        <v>11</v>
      </c>
      <c r="I159" s="169"/>
      <c r="J159" s="169">
        <f>ROUND(I159*H159,2)</f>
        <v>0</v>
      </c>
      <c r="K159" s="166" t="s">
        <v>216</v>
      </c>
      <c r="L159" s="170"/>
      <c r="M159" s="171" t="s">
        <v>1</v>
      </c>
      <c r="N159" s="172" t="s">
        <v>46</v>
      </c>
      <c r="O159" s="152">
        <v>0</v>
      </c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54" t="s">
        <v>265</v>
      </c>
      <c r="AT159" s="154" t="s">
        <v>278</v>
      </c>
      <c r="AU159" s="154" t="s">
        <v>89</v>
      </c>
      <c r="AY159" s="14" t="s">
        <v>131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4" t="s">
        <v>85</v>
      </c>
      <c r="BK159" s="155">
        <f>ROUND(I159*H159,2)</f>
        <v>0</v>
      </c>
      <c r="BL159" s="14" t="s">
        <v>237</v>
      </c>
      <c r="BM159" s="154" t="s">
        <v>284</v>
      </c>
    </row>
    <row r="160" spans="1:65" s="2" customFormat="1" ht="16.5" customHeight="1">
      <c r="A160" s="27"/>
      <c r="B160" s="143"/>
      <c r="C160" s="144" t="s">
        <v>7</v>
      </c>
      <c r="D160" s="144" t="s">
        <v>134</v>
      </c>
      <c r="E160" s="145" t="s">
        <v>285</v>
      </c>
      <c r="F160" s="146" t="s">
        <v>286</v>
      </c>
      <c r="G160" s="147" t="s">
        <v>250</v>
      </c>
      <c r="H160" s="148">
        <v>19</v>
      </c>
      <c r="I160" s="149"/>
      <c r="J160" s="149">
        <f>ROUND(I160*H160,2)</f>
        <v>0</v>
      </c>
      <c r="K160" s="146" t="s">
        <v>231</v>
      </c>
      <c r="L160" s="28"/>
      <c r="M160" s="150" t="s">
        <v>1</v>
      </c>
      <c r="N160" s="151" t="s">
        <v>46</v>
      </c>
      <c r="O160" s="152">
        <v>0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4" t="s">
        <v>237</v>
      </c>
      <c r="AT160" s="154" t="s">
        <v>134</v>
      </c>
      <c r="AU160" s="154" t="s">
        <v>89</v>
      </c>
      <c r="AY160" s="14" t="s">
        <v>131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4" t="s">
        <v>85</v>
      </c>
      <c r="BK160" s="155">
        <f>ROUND(I160*H160,2)</f>
        <v>0</v>
      </c>
      <c r="BL160" s="14" t="s">
        <v>237</v>
      </c>
      <c r="BM160" s="154" t="s">
        <v>287</v>
      </c>
    </row>
    <row r="161" spans="1:65" s="2" customFormat="1" ht="16.5" customHeight="1">
      <c r="A161" s="27"/>
      <c r="B161" s="143"/>
      <c r="C161" s="144" t="s">
        <v>247</v>
      </c>
      <c r="D161" s="144" t="s">
        <v>134</v>
      </c>
      <c r="E161" s="145" t="s">
        <v>288</v>
      </c>
      <c r="F161" s="146" t="s">
        <v>289</v>
      </c>
      <c r="G161" s="147" t="s">
        <v>255</v>
      </c>
      <c r="H161" s="148">
        <v>1.0999999999999999E-2</v>
      </c>
      <c r="I161" s="149"/>
      <c r="J161" s="149">
        <f>ROUND(I161*H161,2)</f>
        <v>0</v>
      </c>
      <c r="K161" s="146" t="s">
        <v>216</v>
      </c>
      <c r="L161" s="28"/>
      <c r="M161" s="150" t="s">
        <v>1</v>
      </c>
      <c r="N161" s="151" t="s">
        <v>46</v>
      </c>
      <c r="O161" s="152">
        <v>0</v>
      </c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4" t="s">
        <v>237</v>
      </c>
      <c r="AT161" s="154" t="s">
        <v>134</v>
      </c>
      <c r="AU161" s="154" t="s">
        <v>89</v>
      </c>
      <c r="AY161" s="14" t="s">
        <v>131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4" t="s">
        <v>85</v>
      </c>
      <c r="BK161" s="155">
        <f>ROUND(I161*H161,2)</f>
        <v>0</v>
      </c>
      <c r="BL161" s="14" t="s">
        <v>237</v>
      </c>
      <c r="BM161" s="154" t="s">
        <v>290</v>
      </c>
    </row>
    <row r="162" spans="1:65" s="12" customFormat="1" ht="22.9" customHeight="1">
      <c r="B162" s="131"/>
      <c r="D162" s="132" t="s">
        <v>80</v>
      </c>
      <c r="E162" s="141" t="s">
        <v>291</v>
      </c>
      <c r="F162" s="141" t="s">
        <v>292</v>
      </c>
      <c r="J162" s="142">
        <f>BK162</f>
        <v>0</v>
      </c>
      <c r="L162" s="131"/>
      <c r="M162" s="135"/>
      <c r="N162" s="136"/>
      <c r="O162" s="136"/>
      <c r="P162" s="137">
        <f>SUM(P163:P185)</f>
        <v>0</v>
      </c>
      <c r="Q162" s="136"/>
      <c r="R162" s="137">
        <f>SUM(R163:R185)</f>
        <v>0</v>
      </c>
      <c r="S162" s="136"/>
      <c r="T162" s="138">
        <f>SUM(T163:T185)</f>
        <v>0</v>
      </c>
      <c r="AR162" s="132" t="s">
        <v>89</v>
      </c>
      <c r="AT162" s="139" t="s">
        <v>80</v>
      </c>
      <c r="AU162" s="139" t="s">
        <v>85</v>
      </c>
      <c r="AY162" s="132" t="s">
        <v>131</v>
      </c>
      <c r="BK162" s="140">
        <f>SUM(BK163:BK185)</f>
        <v>0</v>
      </c>
    </row>
    <row r="163" spans="1:65" s="2" customFormat="1" ht="16.5" customHeight="1">
      <c r="A163" s="27"/>
      <c r="B163" s="143"/>
      <c r="C163" s="144" t="s">
        <v>293</v>
      </c>
      <c r="D163" s="144" t="s">
        <v>134</v>
      </c>
      <c r="E163" s="145" t="s">
        <v>294</v>
      </c>
      <c r="F163" s="146" t="s">
        <v>295</v>
      </c>
      <c r="G163" s="147" t="s">
        <v>296</v>
      </c>
      <c r="H163" s="148">
        <v>1</v>
      </c>
      <c r="I163" s="149"/>
      <c r="J163" s="149">
        <f t="shared" ref="J163:J185" si="10">ROUND(I163*H163,2)</f>
        <v>0</v>
      </c>
      <c r="K163" s="146" t="s">
        <v>1</v>
      </c>
      <c r="L163" s="28"/>
      <c r="M163" s="150" t="s">
        <v>1</v>
      </c>
      <c r="N163" s="151" t="s">
        <v>46</v>
      </c>
      <c r="O163" s="152">
        <v>0</v>
      </c>
      <c r="P163" s="152">
        <f t="shared" ref="P163:P185" si="11">O163*H163</f>
        <v>0</v>
      </c>
      <c r="Q163" s="152">
        <v>0</v>
      </c>
      <c r="R163" s="152">
        <f t="shared" ref="R163:R185" si="12">Q163*H163</f>
        <v>0</v>
      </c>
      <c r="S163" s="152">
        <v>0</v>
      </c>
      <c r="T163" s="153">
        <f t="shared" ref="T163:T185" si="13"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4" t="s">
        <v>237</v>
      </c>
      <c r="AT163" s="154" t="s">
        <v>134</v>
      </c>
      <c r="AU163" s="154" t="s">
        <v>89</v>
      </c>
      <c r="AY163" s="14" t="s">
        <v>131</v>
      </c>
      <c r="BE163" s="155">
        <f t="shared" ref="BE163:BE185" si="14">IF(N163="základní",J163,0)</f>
        <v>0</v>
      </c>
      <c r="BF163" s="155">
        <f t="shared" ref="BF163:BF185" si="15">IF(N163="snížená",J163,0)</f>
        <v>0</v>
      </c>
      <c r="BG163" s="155">
        <f t="shared" ref="BG163:BG185" si="16">IF(N163="zákl. přenesená",J163,0)</f>
        <v>0</v>
      </c>
      <c r="BH163" s="155">
        <f t="shared" ref="BH163:BH185" si="17">IF(N163="sníž. přenesená",J163,0)</f>
        <v>0</v>
      </c>
      <c r="BI163" s="155">
        <f t="shared" ref="BI163:BI185" si="18">IF(N163="nulová",J163,0)</f>
        <v>0</v>
      </c>
      <c r="BJ163" s="14" t="s">
        <v>85</v>
      </c>
      <c r="BK163" s="155">
        <f t="shared" ref="BK163:BK185" si="19">ROUND(I163*H163,2)</f>
        <v>0</v>
      </c>
      <c r="BL163" s="14" t="s">
        <v>237</v>
      </c>
      <c r="BM163" s="154" t="s">
        <v>297</v>
      </c>
    </row>
    <row r="164" spans="1:65" s="2" customFormat="1" ht="16.5" customHeight="1">
      <c r="A164" s="27"/>
      <c r="B164" s="143"/>
      <c r="C164" s="144" t="s">
        <v>251</v>
      </c>
      <c r="D164" s="144" t="s">
        <v>134</v>
      </c>
      <c r="E164" s="145" t="s">
        <v>298</v>
      </c>
      <c r="F164" s="146" t="s">
        <v>299</v>
      </c>
      <c r="G164" s="147" t="s">
        <v>250</v>
      </c>
      <c r="H164" s="148">
        <v>1</v>
      </c>
      <c r="I164" s="149"/>
      <c r="J164" s="149">
        <f t="shared" si="10"/>
        <v>0</v>
      </c>
      <c r="K164" s="146" t="s">
        <v>1</v>
      </c>
      <c r="L164" s="28"/>
      <c r="M164" s="150" t="s">
        <v>1</v>
      </c>
      <c r="N164" s="151" t="s">
        <v>46</v>
      </c>
      <c r="O164" s="152">
        <v>0</v>
      </c>
      <c r="P164" s="152">
        <f t="shared" si="11"/>
        <v>0</v>
      </c>
      <c r="Q164" s="152">
        <v>0</v>
      </c>
      <c r="R164" s="152">
        <f t="shared" si="12"/>
        <v>0</v>
      </c>
      <c r="S164" s="152">
        <v>0</v>
      </c>
      <c r="T164" s="153">
        <f t="shared" si="13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54" t="s">
        <v>237</v>
      </c>
      <c r="AT164" s="154" t="s">
        <v>134</v>
      </c>
      <c r="AU164" s="154" t="s">
        <v>89</v>
      </c>
      <c r="AY164" s="14" t="s">
        <v>131</v>
      </c>
      <c r="BE164" s="155">
        <f t="shared" si="14"/>
        <v>0</v>
      </c>
      <c r="BF164" s="155">
        <f t="shared" si="15"/>
        <v>0</v>
      </c>
      <c r="BG164" s="155">
        <f t="shared" si="16"/>
        <v>0</v>
      </c>
      <c r="BH164" s="155">
        <f t="shared" si="17"/>
        <v>0</v>
      </c>
      <c r="BI164" s="155">
        <f t="shared" si="18"/>
        <v>0</v>
      </c>
      <c r="BJ164" s="14" t="s">
        <v>85</v>
      </c>
      <c r="BK164" s="155">
        <f t="shared" si="19"/>
        <v>0</v>
      </c>
      <c r="BL164" s="14" t="s">
        <v>237</v>
      </c>
      <c r="BM164" s="154" t="s">
        <v>300</v>
      </c>
    </row>
    <row r="165" spans="1:65" s="2" customFormat="1" ht="16.5" customHeight="1">
      <c r="A165" s="27"/>
      <c r="B165" s="143"/>
      <c r="C165" s="144" t="s">
        <v>301</v>
      </c>
      <c r="D165" s="144" t="s">
        <v>134</v>
      </c>
      <c r="E165" s="145" t="s">
        <v>302</v>
      </c>
      <c r="F165" s="146" t="s">
        <v>303</v>
      </c>
      <c r="G165" s="147" t="s">
        <v>250</v>
      </c>
      <c r="H165" s="148">
        <v>1</v>
      </c>
      <c r="I165" s="149"/>
      <c r="J165" s="149">
        <f t="shared" si="10"/>
        <v>0</v>
      </c>
      <c r="K165" s="146" t="s">
        <v>1</v>
      </c>
      <c r="L165" s="28"/>
      <c r="M165" s="150" t="s">
        <v>1</v>
      </c>
      <c r="N165" s="151" t="s">
        <v>46</v>
      </c>
      <c r="O165" s="152">
        <v>0</v>
      </c>
      <c r="P165" s="152">
        <f t="shared" si="11"/>
        <v>0</v>
      </c>
      <c r="Q165" s="152">
        <v>0</v>
      </c>
      <c r="R165" s="152">
        <f t="shared" si="12"/>
        <v>0</v>
      </c>
      <c r="S165" s="152">
        <v>0</v>
      </c>
      <c r="T165" s="153">
        <f t="shared" si="1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54" t="s">
        <v>237</v>
      </c>
      <c r="AT165" s="154" t="s">
        <v>134</v>
      </c>
      <c r="AU165" s="154" t="s">
        <v>89</v>
      </c>
      <c r="AY165" s="14" t="s">
        <v>131</v>
      </c>
      <c r="BE165" s="155">
        <f t="shared" si="14"/>
        <v>0</v>
      </c>
      <c r="BF165" s="155">
        <f t="shared" si="15"/>
        <v>0</v>
      </c>
      <c r="BG165" s="155">
        <f t="shared" si="16"/>
        <v>0</v>
      </c>
      <c r="BH165" s="155">
        <f t="shared" si="17"/>
        <v>0</v>
      </c>
      <c r="BI165" s="155">
        <f t="shared" si="18"/>
        <v>0</v>
      </c>
      <c r="BJ165" s="14" t="s">
        <v>85</v>
      </c>
      <c r="BK165" s="155">
        <f t="shared" si="19"/>
        <v>0</v>
      </c>
      <c r="BL165" s="14" t="s">
        <v>237</v>
      </c>
      <c r="BM165" s="154" t="s">
        <v>304</v>
      </c>
    </row>
    <row r="166" spans="1:65" s="2" customFormat="1" ht="16.5" customHeight="1">
      <c r="A166" s="27"/>
      <c r="B166" s="143"/>
      <c r="C166" s="144" t="s">
        <v>256</v>
      </c>
      <c r="D166" s="144" t="s">
        <v>134</v>
      </c>
      <c r="E166" s="145" t="s">
        <v>305</v>
      </c>
      <c r="F166" s="146" t="s">
        <v>306</v>
      </c>
      <c r="G166" s="147" t="s">
        <v>307</v>
      </c>
      <c r="H166" s="148">
        <v>1</v>
      </c>
      <c r="I166" s="149"/>
      <c r="J166" s="149">
        <f t="shared" si="10"/>
        <v>0</v>
      </c>
      <c r="K166" s="146" t="s">
        <v>1</v>
      </c>
      <c r="L166" s="28"/>
      <c r="M166" s="150" t="s">
        <v>1</v>
      </c>
      <c r="N166" s="151" t="s">
        <v>46</v>
      </c>
      <c r="O166" s="152">
        <v>0</v>
      </c>
      <c r="P166" s="152">
        <f t="shared" si="11"/>
        <v>0</v>
      </c>
      <c r="Q166" s="152">
        <v>0</v>
      </c>
      <c r="R166" s="152">
        <f t="shared" si="12"/>
        <v>0</v>
      </c>
      <c r="S166" s="152">
        <v>0</v>
      </c>
      <c r="T166" s="153">
        <f t="shared" si="1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54" t="s">
        <v>237</v>
      </c>
      <c r="AT166" s="154" t="s">
        <v>134</v>
      </c>
      <c r="AU166" s="154" t="s">
        <v>89</v>
      </c>
      <c r="AY166" s="14" t="s">
        <v>131</v>
      </c>
      <c r="BE166" s="155">
        <f t="shared" si="14"/>
        <v>0</v>
      </c>
      <c r="BF166" s="155">
        <f t="shared" si="15"/>
        <v>0</v>
      </c>
      <c r="BG166" s="155">
        <f t="shared" si="16"/>
        <v>0</v>
      </c>
      <c r="BH166" s="155">
        <f t="shared" si="17"/>
        <v>0</v>
      </c>
      <c r="BI166" s="155">
        <f t="shared" si="18"/>
        <v>0</v>
      </c>
      <c r="BJ166" s="14" t="s">
        <v>85</v>
      </c>
      <c r="BK166" s="155">
        <f t="shared" si="19"/>
        <v>0</v>
      </c>
      <c r="BL166" s="14" t="s">
        <v>237</v>
      </c>
      <c r="BM166" s="154" t="s">
        <v>308</v>
      </c>
    </row>
    <row r="167" spans="1:65" s="2" customFormat="1" ht="16.5" customHeight="1">
      <c r="A167" s="27"/>
      <c r="B167" s="143"/>
      <c r="C167" s="144" t="s">
        <v>309</v>
      </c>
      <c r="D167" s="144" t="s">
        <v>134</v>
      </c>
      <c r="E167" s="145" t="s">
        <v>310</v>
      </c>
      <c r="F167" s="146" t="s">
        <v>311</v>
      </c>
      <c r="G167" s="147" t="s">
        <v>307</v>
      </c>
      <c r="H167" s="148">
        <v>1</v>
      </c>
      <c r="I167" s="149"/>
      <c r="J167" s="149">
        <f t="shared" si="10"/>
        <v>0</v>
      </c>
      <c r="K167" s="146" t="s">
        <v>1</v>
      </c>
      <c r="L167" s="28"/>
      <c r="M167" s="150" t="s">
        <v>1</v>
      </c>
      <c r="N167" s="151" t="s">
        <v>46</v>
      </c>
      <c r="O167" s="152">
        <v>0</v>
      </c>
      <c r="P167" s="152">
        <f t="shared" si="11"/>
        <v>0</v>
      </c>
      <c r="Q167" s="152">
        <v>0</v>
      </c>
      <c r="R167" s="152">
        <f t="shared" si="12"/>
        <v>0</v>
      </c>
      <c r="S167" s="152">
        <v>0</v>
      </c>
      <c r="T167" s="153">
        <f t="shared" si="1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54" t="s">
        <v>237</v>
      </c>
      <c r="AT167" s="154" t="s">
        <v>134</v>
      </c>
      <c r="AU167" s="154" t="s">
        <v>89</v>
      </c>
      <c r="AY167" s="14" t="s">
        <v>131</v>
      </c>
      <c r="BE167" s="155">
        <f t="shared" si="14"/>
        <v>0</v>
      </c>
      <c r="BF167" s="155">
        <f t="shared" si="15"/>
        <v>0</v>
      </c>
      <c r="BG167" s="155">
        <f t="shared" si="16"/>
        <v>0</v>
      </c>
      <c r="BH167" s="155">
        <f t="shared" si="17"/>
        <v>0</v>
      </c>
      <c r="BI167" s="155">
        <f t="shared" si="18"/>
        <v>0</v>
      </c>
      <c r="BJ167" s="14" t="s">
        <v>85</v>
      </c>
      <c r="BK167" s="155">
        <f t="shared" si="19"/>
        <v>0</v>
      </c>
      <c r="BL167" s="14" t="s">
        <v>237</v>
      </c>
      <c r="BM167" s="154" t="s">
        <v>312</v>
      </c>
    </row>
    <row r="168" spans="1:65" s="2" customFormat="1" ht="16.5" customHeight="1">
      <c r="A168" s="27"/>
      <c r="B168" s="143"/>
      <c r="C168" s="144" t="s">
        <v>259</v>
      </c>
      <c r="D168" s="144" t="s">
        <v>134</v>
      </c>
      <c r="E168" s="145" t="s">
        <v>313</v>
      </c>
      <c r="F168" s="146" t="s">
        <v>314</v>
      </c>
      <c r="G168" s="147" t="s">
        <v>250</v>
      </c>
      <c r="H168" s="148">
        <v>10</v>
      </c>
      <c r="I168" s="149"/>
      <c r="J168" s="149">
        <f t="shared" si="10"/>
        <v>0</v>
      </c>
      <c r="K168" s="146" t="s">
        <v>216</v>
      </c>
      <c r="L168" s="28"/>
      <c r="M168" s="150" t="s">
        <v>1</v>
      </c>
      <c r="N168" s="151" t="s">
        <v>46</v>
      </c>
      <c r="O168" s="152">
        <v>0</v>
      </c>
      <c r="P168" s="152">
        <f t="shared" si="11"/>
        <v>0</v>
      </c>
      <c r="Q168" s="152">
        <v>0</v>
      </c>
      <c r="R168" s="152">
        <f t="shared" si="12"/>
        <v>0</v>
      </c>
      <c r="S168" s="152">
        <v>0</v>
      </c>
      <c r="T168" s="153">
        <f t="shared" si="1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54" t="s">
        <v>237</v>
      </c>
      <c r="AT168" s="154" t="s">
        <v>134</v>
      </c>
      <c r="AU168" s="154" t="s">
        <v>89</v>
      </c>
      <c r="AY168" s="14" t="s">
        <v>131</v>
      </c>
      <c r="BE168" s="155">
        <f t="shared" si="14"/>
        <v>0</v>
      </c>
      <c r="BF168" s="155">
        <f t="shared" si="15"/>
        <v>0</v>
      </c>
      <c r="BG168" s="155">
        <f t="shared" si="16"/>
        <v>0</v>
      </c>
      <c r="BH168" s="155">
        <f t="shared" si="17"/>
        <v>0</v>
      </c>
      <c r="BI168" s="155">
        <f t="shared" si="18"/>
        <v>0</v>
      </c>
      <c r="BJ168" s="14" t="s">
        <v>85</v>
      </c>
      <c r="BK168" s="155">
        <f t="shared" si="19"/>
        <v>0</v>
      </c>
      <c r="BL168" s="14" t="s">
        <v>237</v>
      </c>
      <c r="BM168" s="154" t="s">
        <v>315</v>
      </c>
    </row>
    <row r="169" spans="1:65" s="2" customFormat="1" ht="16.5" customHeight="1">
      <c r="A169" s="27"/>
      <c r="B169" s="143"/>
      <c r="C169" s="144" t="s">
        <v>316</v>
      </c>
      <c r="D169" s="144" t="s">
        <v>134</v>
      </c>
      <c r="E169" s="145" t="s">
        <v>317</v>
      </c>
      <c r="F169" s="146" t="s">
        <v>318</v>
      </c>
      <c r="G169" s="147" t="s">
        <v>250</v>
      </c>
      <c r="H169" s="148">
        <v>10</v>
      </c>
      <c r="I169" s="149"/>
      <c r="J169" s="149">
        <f t="shared" si="10"/>
        <v>0</v>
      </c>
      <c r="K169" s="146" t="s">
        <v>1</v>
      </c>
      <c r="L169" s="28"/>
      <c r="M169" s="150" t="s">
        <v>1</v>
      </c>
      <c r="N169" s="151" t="s">
        <v>46</v>
      </c>
      <c r="O169" s="152">
        <v>0</v>
      </c>
      <c r="P169" s="152">
        <f t="shared" si="11"/>
        <v>0</v>
      </c>
      <c r="Q169" s="152">
        <v>0</v>
      </c>
      <c r="R169" s="152">
        <f t="shared" si="12"/>
        <v>0</v>
      </c>
      <c r="S169" s="152">
        <v>0</v>
      </c>
      <c r="T169" s="153">
        <f t="shared" si="1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4" t="s">
        <v>237</v>
      </c>
      <c r="AT169" s="154" t="s">
        <v>134</v>
      </c>
      <c r="AU169" s="154" t="s">
        <v>89</v>
      </c>
      <c r="AY169" s="14" t="s">
        <v>131</v>
      </c>
      <c r="BE169" s="155">
        <f t="shared" si="14"/>
        <v>0</v>
      </c>
      <c r="BF169" s="155">
        <f t="shared" si="15"/>
        <v>0</v>
      </c>
      <c r="BG169" s="155">
        <f t="shared" si="16"/>
        <v>0</v>
      </c>
      <c r="BH169" s="155">
        <f t="shared" si="17"/>
        <v>0</v>
      </c>
      <c r="BI169" s="155">
        <f t="shared" si="18"/>
        <v>0</v>
      </c>
      <c r="BJ169" s="14" t="s">
        <v>85</v>
      </c>
      <c r="BK169" s="155">
        <f t="shared" si="19"/>
        <v>0</v>
      </c>
      <c r="BL169" s="14" t="s">
        <v>237</v>
      </c>
      <c r="BM169" s="154" t="s">
        <v>319</v>
      </c>
    </row>
    <row r="170" spans="1:65" s="2" customFormat="1" ht="16.5" customHeight="1">
      <c r="A170" s="27"/>
      <c r="B170" s="143"/>
      <c r="C170" s="144" t="s">
        <v>262</v>
      </c>
      <c r="D170" s="144" t="s">
        <v>134</v>
      </c>
      <c r="E170" s="145" t="s">
        <v>320</v>
      </c>
      <c r="F170" s="146" t="s">
        <v>321</v>
      </c>
      <c r="G170" s="147" t="s">
        <v>250</v>
      </c>
      <c r="H170" s="148">
        <v>16</v>
      </c>
      <c r="I170" s="149"/>
      <c r="J170" s="149">
        <f t="shared" si="10"/>
        <v>0</v>
      </c>
      <c r="K170" s="146" t="s">
        <v>1</v>
      </c>
      <c r="L170" s="28"/>
      <c r="M170" s="150" t="s">
        <v>1</v>
      </c>
      <c r="N170" s="151" t="s">
        <v>46</v>
      </c>
      <c r="O170" s="152">
        <v>0</v>
      </c>
      <c r="P170" s="152">
        <f t="shared" si="11"/>
        <v>0</v>
      </c>
      <c r="Q170" s="152">
        <v>0</v>
      </c>
      <c r="R170" s="152">
        <f t="shared" si="12"/>
        <v>0</v>
      </c>
      <c r="S170" s="152">
        <v>0</v>
      </c>
      <c r="T170" s="153">
        <f t="shared" si="13"/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54" t="s">
        <v>237</v>
      </c>
      <c r="AT170" s="154" t="s">
        <v>134</v>
      </c>
      <c r="AU170" s="154" t="s">
        <v>89</v>
      </c>
      <c r="AY170" s="14" t="s">
        <v>131</v>
      </c>
      <c r="BE170" s="155">
        <f t="shared" si="14"/>
        <v>0</v>
      </c>
      <c r="BF170" s="155">
        <f t="shared" si="15"/>
        <v>0</v>
      </c>
      <c r="BG170" s="155">
        <f t="shared" si="16"/>
        <v>0</v>
      </c>
      <c r="BH170" s="155">
        <f t="shared" si="17"/>
        <v>0</v>
      </c>
      <c r="BI170" s="155">
        <f t="shared" si="18"/>
        <v>0</v>
      </c>
      <c r="BJ170" s="14" t="s">
        <v>85</v>
      </c>
      <c r="BK170" s="155">
        <f t="shared" si="19"/>
        <v>0</v>
      </c>
      <c r="BL170" s="14" t="s">
        <v>237</v>
      </c>
      <c r="BM170" s="154" t="s">
        <v>322</v>
      </c>
    </row>
    <row r="171" spans="1:65" s="2" customFormat="1" ht="16.5" customHeight="1">
      <c r="A171" s="27"/>
      <c r="B171" s="143"/>
      <c r="C171" s="164" t="s">
        <v>323</v>
      </c>
      <c r="D171" s="164" t="s">
        <v>278</v>
      </c>
      <c r="E171" s="165" t="s">
        <v>324</v>
      </c>
      <c r="F171" s="166" t="s">
        <v>325</v>
      </c>
      <c r="G171" s="167" t="s">
        <v>213</v>
      </c>
      <c r="H171" s="168">
        <v>4</v>
      </c>
      <c r="I171" s="169"/>
      <c r="J171" s="169">
        <f t="shared" si="10"/>
        <v>0</v>
      </c>
      <c r="K171" s="166" t="s">
        <v>326</v>
      </c>
      <c r="L171" s="170"/>
      <c r="M171" s="171" t="s">
        <v>1</v>
      </c>
      <c r="N171" s="172" t="s">
        <v>46</v>
      </c>
      <c r="O171" s="152">
        <v>0</v>
      </c>
      <c r="P171" s="152">
        <f t="shared" si="11"/>
        <v>0</v>
      </c>
      <c r="Q171" s="152">
        <v>0</v>
      </c>
      <c r="R171" s="152">
        <f t="shared" si="12"/>
        <v>0</v>
      </c>
      <c r="S171" s="152">
        <v>0</v>
      </c>
      <c r="T171" s="153">
        <f t="shared" si="1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4" t="s">
        <v>265</v>
      </c>
      <c r="AT171" s="154" t="s">
        <v>278</v>
      </c>
      <c r="AU171" s="154" t="s">
        <v>89</v>
      </c>
      <c r="AY171" s="14" t="s">
        <v>131</v>
      </c>
      <c r="BE171" s="155">
        <f t="shared" si="14"/>
        <v>0</v>
      </c>
      <c r="BF171" s="155">
        <f t="shared" si="15"/>
        <v>0</v>
      </c>
      <c r="BG171" s="155">
        <f t="shared" si="16"/>
        <v>0</v>
      </c>
      <c r="BH171" s="155">
        <f t="shared" si="17"/>
        <v>0</v>
      </c>
      <c r="BI171" s="155">
        <f t="shared" si="18"/>
        <v>0</v>
      </c>
      <c r="BJ171" s="14" t="s">
        <v>85</v>
      </c>
      <c r="BK171" s="155">
        <f t="shared" si="19"/>
        <v>0</v>
      </c>
      <c r="BL171" s="14" t="s">
        <v>237</v>
      </c>
      <c r="BM171" s="154" t="s">
        <v>327</v>
      </c>
    </row>
    <row r="172" spans="1:65" s="2" customFormat="1" ht="16.5" customHeight="1">
      <c r="A172" s="27"/>
      <c r="B172" s="143"/>
      <c r="C172" s="164" t="s">
        <v>265</v>
      </c>
      <c r="D172" s="164" t="s">
        <v>278</v>
      </c>
      <c r="E172" s="165" t="s">
        <v>328</v>
      </c>
      <c r="F172" s="166" t="s">
        <v>329</v>
      </c>
      <c r="G172" s="167" t="s">
        <v>213</v>
      </c>
      <c r="H172" s="168">
        <v>10</v>
      </c>
      <c r="I172" s="169"/>
      <c r="J172" s="169">
        <f t="shared" si="10"/>
        <v>0</v>
      </c>
      <c r="K172" s="166" t="s">
        <v>326</v>
      </c>
      <c r="L172" s="170"/>
      <c r="M172" s="171" t="s">
        <v>1</v>
      </c>
      <c r="N172" s="172" t="s">
        <v>46</v>
      </c>
      <c r="O172" s="152">
        <v>0</v>
      </c>
      <c r="P172" s="152">
        <f t="shared" si="11"/>
        <v>0</v>
      </c>
      <c r="Q172" s="152">
        <v>0</v>
      </c>
      <c r="R172" s="152">
        <f t="shared" si="12"/>
        <v>0</v>
      </c>
      <c r="S172" s="152">
        <v>0</v>
      </c>
      <c r="T172" s="153">
        <f t="shared" si="1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4" t="s">
        <v>265</v>
      </c>
      <c r="AT172" s="154" t="s">
        <v>278</v>
      </c>
      <c r="AU172" s="154" t="s">
        <v>89</v>
      </c>
      <c r="AY172" s="14" t="s">
        <v>131</v>
      </c>
      <c r="BE172" s="155">
        <f t="shared" si="14"/>
        <v>0</v>
      </c>
      <c r="BF172" s="155">
        <f t="shared" si="15"/>
        <v>0</v>
      </c>
      <c r="BG172" s="155">
        <f t="shared" si="16"/>
        <v>0</v>
      </c>
      <c r="BH172" s="155">
        <f t="shared" si="17"/>
        <v>0</v>
      </c>
      <c r="BI172" s="155">
        <f t="shared" si="18"/>
        <v>0</v>
      </c>
      <c r="BJ172" s="14" t="s">
        <v>85</v>
      </c>
      <c r="BK172" s="155">
        <f t="shared" si="19"/>
        <v>0</v>
      </c>
      <c r="BL172" s="14" t="s">
        <v>237</v>
      </c>
      <c r="BM172" s="154" t="s">
        <v>330</v>
      </c>
    </row>
    <row r="173" spans="1:65" s="2" customFormat="1" ht="16.5" customHeight="1">
      <c r="A173" s="27"/>
      <c r="B173" s="143"/>
      <c r="C173" s="144" t="s">
        <v>331</v>
      </c>
      <c r="D173" s="144" t="s">
        <v>134</v>
      </c>
      <c r="E173" s="145" t="s">
        <v>332</v>
      </c>
      <c r="F173" s="146" t="s">
        <v>333</v>
      </c>
      <c r="G173" s="147" t="s">
        <v>307</v>
      </c>
      <c r="H173" s="148">
        <v>2</v>
      </c>
      <c r="I173" s="149"/>
      <c r="J173" s="149">
        <f t="shared" si="10"/>
        <v>0</v>
      </c>
      <c r="K173" s="146" t="s">
        <v>216</v>
      </c>
      <c r="L173" s="28"/>
      <c r="M173" s="150" t="s">
        <v>1</v>
      </c>
      <c r="N173" s="151" t="s">
        <v>46</v>
      </c>
      <c r="O173" s="152">
        <v>0</v>
      </c>
      <c r="P173" s="152">
        <f t="shared" si="11"/>
        <v>0</v>
      </c>
      <c r="Q173" s="152">
        <v>0</v>
      </c>
      <c r="R173" s="152">
        <f t="shared" si="12"/>
        <v>0</v>
      </c>
      <c r="S173" s="152">
        <v>0</v>
      </c>
      <c r="T173" s="153">
        <f t="shared" si="1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54" t="s">
        <v>237</v>
      </c>
      <c r="AT173" s="154" t="s">
        <v>134</v>
      </c>
      <c r="AU173" s="154" t="s">
        <v>89</v>
      </c>
      <c r="AY173" s="14" t="s">
        <v>131</v>
      </c>
      <c r="BE173" s="155">
        <f t="shared" si="14"/>
        <v>0</v>
      </c>
      <c r="BF173" s="155">
        <f t="shared" si="15"/>
        <v>0</v>
      </c>
      <c r="BG173" s="155">
        <f t="shared" si="16"/>
        <v>0</v>
      </c>
      <c r="BH173" s="155">
        <f t="shared" si="17"/>
        <v>0</v>
      </c>
      <c r="BI173" s="155">
        <f t="shared" si="18"/>
        <v>0</v>
      </c>
      <c r="BJ173" s="14" t="s">
        <v>85</v>
      </c>
      <c r="BK173" s="155">
        <f t="shared" si="19"/>
        <v>0</v>
      </c>
      <c r="BL173" s="14" t="s">
        <v>237</v>
      </c>
      <c r="BM173" s="154" t="s">
        <v>334</v>
      </c>
    </row>
    <row r="174" spans="1:65" s="2" customFormat="1" ht="16.5" customHeight="1">
      <c r="A174" s="27"/>
      <c r="B174" s="143"/>
      <c r="C174" s="144" t="s">
        <v>269</v>
      </c>
      <c r="D174" s="144" t="s">
        <v>134</v>
      </c>
      <c r="E174" s="145" t="s">
        <v>335</v>
      </c>
      <c r="F174" s="146" t="s">
        <v>336</v>
      </c>
      <c r="G174" s="147" t="s">
        <v>213</v>
      </c>
      <c r="H174" s="148">
        <v>2</v>
      </c>
      <c r="I174" s="149"/>
      <c r="J174" s="149">
        <f t="shared" si="10"/>
        <v>0</v>
      </c>
      <c r="K174" s="146" t="s">
        <v>1</v>
      </c>
      <c r="L174" s="28"/>
      <c r="M174" s="150" t="s">
        <v>1</v>
      </c>
      <c r="N174" s="151" t="s">
        <v>46</v>
      </c>
      <c r="O174" s="152">
        <v>0</v>
      </c>
      <c r="P174" s="152">
        <f t="shared" si="11"/>
        <v>0</v>
      </c>
      <c r="Q174" s="152">
        <v>0</v>
      </c>
      <c r="R174" s="152">
        <f t="shared" si="12"/>
        <v>0</v>
      </c>
      <c r="S174" s="152">
        <v>0</v>
      </c>
      <c r="T174" s="153">
        <f t="shared" si="1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54" t="s">
        <v>237</v>
      </c>
      <c r="AT174" s="154" t="s">
        <v>134</v>
      </c>
      <c r="AU174" s="154" t="s">
        <v>89</v>
      </c>
      <c r="AY174" s="14" t="s">
        <v>131</v>
      </c>
      <c r="BE174" s="155">
        <f t="shared" si="14"/>
        <v>0</v>
      </c>
      <c r="BF174" s="155">
        <f t="shared" si="15"/>
        <v>0</v>
      </c>
      <c r="BG174" s="155">
        <f t="shared" si="16"/>
        <v>0</v>
      </c>
      <c r="BH174" s="155">
        <f t="shared" si="17"/>
        <v>0</v>
      </c>
      <c r="BI174" s="155">
        <f t="shared" si="18"/>
        <v>0</v>
      </c>
      <c r="BJ174" s="14" t="s">
        <v>85</v>
      </c>
      <c r="BK174" s="155">
        <f t="shared" si="19"/>
        <v>0</v>
      </c>
      <c r="BL174" s="14" t="s">
        <v>237</v>
      </c>
      <c r="BM174" s="154" t="s">
        <v>337</v>
      </c>
    </row>
    <row r="175" spans="1:65" s="2" customFormat="1" ht="16.5" customHeight="1">
      <c r="A175" s="27"/>
      <c r="B175" s="143"/>
      <c r="C175" s="144" t="s">
        <v>338</v>
      </c>
      <c r="D175" s="144" t="s">
        <v>134</v>
      </c>
      <c r="E175" s="145" t="s">
        <v>339</v>
      </c>
      <c r="F175" s="146" t="s">
        <v>340</v>
      </c>
      <c r="G175" s="147" t="s">
        <v>213</v>
      </c>
      <c r="H175" s="148">
        <v>4</v>
      </c>
      <c r="I175" s="149"/>
      <c r="J175" s="149">
        <f t="shared" si="10"/>
        <v>0</v>
      </c>
      <c r="K175" s="146" t="s">
        <v>1</v>
      </c>
      <c r="L175" s="28"/>
      <c r="M175" s="150" t="s">
        <v>1</v>
      </c>
      <c r="N175" s="151" t="s">
        <v>46</v>
      </c>
      <c r="O175" s="152">
        <v>0</v>
      </c>
      <c r="P175" s="152">
        <f t="shared" si="11"/>
        <v>0</v>
      </c>
      <c r="Q175" s="152">
        <v>0</v>
      </c>
      <c r="R175" s="152">
        <f t="shared" si="12"/>
        <v>0</v>
      </c>
      <c r="S175" s="152">
        <v>0</v>
      </c>
      <c r="T175" s="153">
        <f t="shared" si="1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54" t="s">
        <v>237</v>
      </c>
      <c r="AT175" s="154" t="s">
        <v>134</v>
      </c>
      <c r="AU175" s="154" t="s">
        <v>89</v>
      </c>
      <c r="AY175" s="14" t="s">
        <v>131</v>
      </c>
      <c r="BE175" s="155">
        <f t="shared" si="14"/>
        <v>0</v>
      </c>
      <c r="BF175" s="155">
        <f t="shared" si="15"/>
        <v>0</v>
      </c>
      <c r="BG175" s="155">
        <f t="shared" si="16"/>
        <v>0</v>
      </c>
      <c r="BH175" s="155">
        <f t="shared" si="17"/>
        <v>0</v>
      </c>
      <c r="BI175" s="155">
        <f t="shared" si="18"/>
        <v>0</v>
      </c>
      <c r="BJ175" s="14" t="s">
        <v>85</v>
      </c>
      <c r="BK175" s="155">
        <f t="shared" si="19"/>
        <v>0</v>
      </c>
      <c r="BL175" s="14" t="s">
        <v>237</v>
      </c>
      <c r="BM175" s="154" t="s">
        <v>341</v>
      </c>
    </row>
    <row r="176" spans="1:65" s="2" customFormat="1" ht="16.5" customHeight="1">
      <c r="A176" s="27"/>
      <c r="B176" s="143"/>
      <c r="C176" s="144" t="s">
        <v>276</v>
      </c>
      <c r="D176" s="144" t="s">
        <v>134</v>
      </c>
      <c r="E176" s="145" t="s">
        <v>342</v>
      </c>
      <c r="F176" s="146" t="s">
        <v>343</v>
      </c>
      <c r="G176" s="147" t="s">
        <v>250</v>
      </c>
      <c r="H176" s="148">
        <v>26</v>
      </c>
      <c r="I176" s="149"/>
      <c r="J176" s="149">
        <f t="shared" si="10"/>
        <v>0</v>
      </c>
      <c r="K176" s="146" t="s">
        <v>1</v>
      </c>
      <c r="L176" s="28"/>
      <c r="M176" s="150" t="s">
        <v>1</v>
      </c>
      <c r="N176" s="151" t="s">
        <v>46</v>
      </c>
      <c r="O176" s="152">
        <v>0</v>
      </c>
      <c r="P176" s="152">
        <f t="shared" si="11"/>
        <v>0</v>
      </c>
      <c r="Q176" s="152">
        <v>0</v>
      </c>
      <c r="R176" s="152">
        <f t="shared" si="12"/>
        <v>0</v>
      </c>
      <c r="S176" s="152">
        <v>0</v>
      </c>
      <c r="T176" s="153">
        <f t="shared" si="1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54" t="s">
        <v>237</v>
      </c>
      <c r="AT176" s="154" t="s">
        <v>134</v>
      </c>
      <c r="AU176" s="154" t="s">
        <v>89</v>
      </c>
      <c r="AY176" s="14" t="s">
        <v>131</v>
      </c>
      <c r="BE176" s="155">
        <f t="shared" si="14"/>
        <v>0</v>
      </c>
      <c r="BF176" s="155">
        <f t="shared" si="15"/>
        <v>0</v>
      </c>
      <c r="BG176" s="155">
        <f t="shared" si="16"/>
        <v>0</v>
      </c>
      <c r="BH176" s="155">
        <f t="shared" si="17"/>
        <v>0</v>
      </c>
      <c r="BI176" s="155">
        <f t="shared" si="18"/>
        <v>0</v>
      </c>
      <c r="BJ176" s="14" t="s">
        <v>85</v>
      </c>
      <c r="BK176" s="155">
        <f t="shared" si="19"/>
        <v>0</v>
      </c>
      <c r="BL176" s="14" t="s">
        <v>237</v>
      </c>
      <c r="BM176" s="154" t="s">
        <v>344</v>
      </c>
    </row>
    <row r="177" spans="1:65" s="2" customFormat="1" ht="16.5" customHeight="1">
      <c r="A177" s="27"/>
      <c r="B177" s="143"/>
      <c r="C177" s="144" t="s">
        <v>345</v>
      </c>
      <c r="D177" s="144" t="s">
        <v>134</v>
      </c>
      <c r="E177" s="145" t="s">
        <v>346</v>
      </c>
      <c r="F177" s="146" t="s">
        <v>347</v>
      </c>
      <c r="G177" s="147" t="s">
        <v>213</v>
      </c>
      <c r="H177" s="148">
        <v>26</v>
      </c>
      <c r="I177" s="149"/>
      <c r="J177" s="149">
        <f t="shared" si="10"/>
        <v>0</v>
      </c>
      <c r="K177" s="146" t="s">
        <v>1</v>
      </c>
      <c r="L177" s="28"/>
      <c r="M177" s="150" t="s">
        <v>1</v>
      </c>
      <c r="N177" s="151" t="s">
        <v>46</v>
      </c>
      <c r="O177" s="152">
        <v>0</v>
      </c>
      <c r="P177" s="152">
        <f t="shared" si="11"/>
        <v>0</v>
      </c>
      <c r="Q177" s="152">
        <v>0</v>
      </c>
      <c r="R177" s="152">
        <f t="shared" si="12"/>
        <v>0</v>
      </c>
      <c r="S177" s="152">
        <v>0</v>
      </c>
      <c r="T177" s="153">
        <f t="shared" si="13"/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54" t="s">
        <v>237</v>
      </c>
      <c r="AT177" s="154" t="s">
        <v>134</v>
      </c>
      <c r="AU177" s="154" t="s">
        <v>89</v>
      </c>
      <c r="AY177" s="14" t="s">
        <v>131</v>
      </c>
      <c r="BE177" s="155">
        <f t="shared" si="14"/>
        <v>0</v>
      </c>
      <c r="BF177" s="155">
        <f t="shared" si="15"/>
        <v>0</v>
      </c>
      <c r="BG177" s="155">
        <f t="shared" si="16"/>
        <v>0</v>
      </c>
      <c r="BH177" s="155">
        <f t="shared" si="17"/>
        <v>0</v>
      </c>
      <c r="BI177" s="155">
        <f t="shared" si="18"/>
        <v>0</v>
      </c>
      <c r="BJ177" s="14" t="s">
        <v>85</v>
      </c>
      <c r="BK177" s="155">
        <f t="shared" si="19"/>
        <v>0</v>
      </c>
      <c r="BL177" s="14" t="s">
        <v>237</v>
      </c>
      <c r="BM177" s="154" t="s">
        <v>348</v>
      </c>
    </row>
    <row r="178" spans="1:65" s="2" customFormat="1" ht="16.5" customHeight="1">
      <c r="A178" s="27"/>
      <c r="B178" s="143"/>
      <c r="C178" s="144" t="s">
        <v>281</v>
      </c>
      <c r="D178" s="144" t="s">
        <v>134</v>
      </c>
      <c r="E178" s="145" t="s">
        <v>349</v>
      </c>
      <c r="F178" s="146" t="s">
        <v>350</v>
      </c>
      <c r="G178" s="147" t="s">
        <v>213</v>
      </c>
      <c r="H178" s="148">
        <v>1</v>
      </c>
      <c r="I178" s="149"/>
      <c r="J178" s="149">
        <f t="shared" si="10"/>
        <v>0</v>
      </c>
      <c r="K178" s="146" t="s">
        <v>216</v>
      </c>
      <c r="L178" s="28"/>
      <c r="M178" s="150" t="s">
        <v>1</v>
      </c>
      <c r="N178" s="151" t="s">
        <v>46</v>
      </c>
      <c r="O178" s="152">
        <v>0</v>
      </c>
      <c r="P178" s="152">
        <f t="shared" si="11"/>
        <v>0</v>
      </c>
      <c r="Q178" s="152">
        <v>0</v>
      </c>
      <c r="R178" s="152">
        <f t="shared" si="12"/>
        <v>0</v>
      </c>
      <c r="S178" s="152">
        <v>0</v>
      </c>
      <c r="T178" s="153">
        <f t="shared" si="13"/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54" t="s">
        <v>237</v>
      </c>
      <c r="AT178" s="154" t="s">
        <v>134</v>
      </c>
      <c r="AU178" s="154" t="s">
        <v>89</v>
      </c>
      <c r="AY178" s="14" t="s">
        <v>131</v>
      </c>
      <c r="BE178" s="155">
        <f t="shared" si="14"/>
        <v>0</v>
      </c>
      <c r="BF178" s="155">
        <f t="shared" si="15"/>
        <v>0</v>
      </c>
      <c r="BG178" s="155">
        <f t="shared" si="16"/>
        <v>0</v>
      </c>
      <c r="BH178" s="155">
        <f t="shared" si="17"/>
        <v>0</v>
      </c>
      <c r="BI178" s="155">
        <f t="shared" si="18"/>
        <v>0</v>
      </c>
      <c r="BJ178" s="14" t="s">
        <v>85</v>
      </c>
      <c r="BK178" s="155">
        <f t="shared" si="19"/>
        <v>0</v>
      </c>
      <c r="BL178" s="14" t="s">
        <v>237</v>
      </c>
      <c r="BM178" s="154" t="s">
        <v>351</v>
      </c>
    </row>
    <row r="179" spans="1:65" s="2" customFormat="1" ht="16.5" customHeight="1">
      <c r="A179" s="27"/>
      <c r="B179" s="143"/>
      <c r="C179" s="144" t="s">
        <v>352</v>
      </c>
      <c r="D179" s="144" t="s">
        <v>134</v>
      </c>
      <c r="E179" s="145" t="s">
        <v>353</v>
      </c>
      <c r="F179" s="146" t="s">
        <v>354</v>
      </c>
      <c r="G179" s="147" t="s">
        <v>213</v>
      </c>
      <c r="H179" s="148">
        <v>1</v>
      </c>
      <c r="I179" s="149"/>
      <c r="J179" s="149">
        <f t="shared" si="10"/>
        <v>0</v>
      </c>
      <c r="K179" s="146" t="s">
        <v>216</v>
      </c>
      <c r="L179" s="28"/>
      <c r="M179" s="150" t="s">
        <v>1</v>
      </c>
      <c r="N179" s="151" t="s">
        <v>46</v>
      </c>
      <c r="O179" s="152">
        <v>0</v>
      </c>
      <c r="P179" s="152">
        <f t="shared" si="11"/>
        <v>0</v>
      </c>
      <c r="Q179" s="152">
        <v>0</v>
      </c>
      <c r="R179" s="152">
        <f t="shared" si="12"/>
        <v>0</v>
      </c>
      <c r="S179" s="152">
        <v>0</v>
      </c>
      <c r="T179" s="153">
        <f t="shared" si="13"/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54" t="s">
        <v>237</v>
      </c>
      <c r="AT179" s="154" t="s">
        <v>134</v>
      </c>
      <c r="AU179" s="154" t="s">
        <v>89</v>
      </c>
      <c r="AY179" s="14" t="s">
        <v>131</v>
      </c>
      <c r="BE179" s="155">
        <f t="shared" si="14"/>
        <v>0</v>
      </c>
      <c r="BF179" s="155">
        <f t="shared" si="15"/>
        <v>0</v>
      </c>
      <c r="BG179" s="155">
        <f t="shared" si="16"/>
        <v>0</v>
      </c>
      <c r="BH179" s="155">
        <f t="shared" si="17"/>
        <v>0</v>
      </c>
      <c r="BI179" s="155">
        <f t="shared" si="18"/>
        <v>0</v>
      </c>
      <c r="BJ179" s="14" t="s">
        <v>85</v>
      </c>
      <c r="BK179" s="155">
        <f t="shared" si="19"/>
        <v>0</v>
      </c>
      <c r="BL179" s="14" t="s">
        <v>237</v>
      </c>
      <c r="BM179" s="154" t="s">
        <v>355</v>
      </c>
    </row>
    <row r="180" spans="1:65" s="2" customFormat="1" ht="16.5" customHeight="1">
      <c r="A180" s="27"/>
      <c r="B180" s="143"/>
      <c r="C180" s="144" t="s">
        <v>284</v>
      </c>
      <c r="D180" s="144" t="s">
        <v>134</v>
      </c>
      <c r="E180" s="145" t="s">
        <v>356</v>
      </c>
      <c r="F180" s="146" t="s">
        <v>357</v>
      </c>
      <c r="G180" s="147" t="s">
        <v>213</v>
      </c>
      <c r="H180" s="148">
        <v>2</v>
      </c>
      <c r="I180" s="149"/>
      <c r="J180" s="149">
        <f t="shared" si="10"/>
        <v>0</v>
      </c>
      <c r="K180" s="146" t="s">
        <v>216</v>
      </c>
      <c r="L180" s="28"/>
      <c r="M180" s="150" t="s">
        <v>1</v>
      </c>
      <c r="N180" s="151" t="s">
        <v>46</v>
      </c>
      <c r="O180" s="152">
        <v>0</v>
      </c>
      <c r="P180" s="152">
        <f t="shared" si="11"/>
        <v>0</v>
      </c>
      <c r="Q180" s="152">
        <v>0</v>
      </c>
      <c r="R180" s="152">
        <f t="shared" si="12"/>
        <v>0</v>
      </c>
      <c r="S180" s="152">
        <v>0</v>
      </c>
      <c r="T180" s="153">
        <f t="shared" si="1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54" t="s">
        <v>237</v>
      </c>
      <c r="AT180" s="154" t="s">
        <v>134</v>
      </c>
      <c r="AU180" s="154" t="s">
        <v>89</v>
      </c>
      <c r="AY180" s="14" t="s">
        <v>131</v>
      </c>
      <c r="BE180" s="155">
        <f t="shared" si="14"/>
        <v>0</v>
      </c>
      <c r="BF180" s="155">
        <f t="shared" si="15"/>
        <v>0</v>
      </c>
      <c r="BG180" s="155">
        <f t="shared" si="16"/>
        <v>0</v>
      </c>
      <c r="BH180" s="155">
        <f t="shared" si="17"/>
        <v>0</v>
      </c>
      <c r="BI180" s="155">
        <f t="shared" si="18"/>
        <v>0</v>
      </c>
      <c r="BJ180" s="14" t="s">
        <v>85</v>
      </c>
      <c r="BK180" s="155">
        <f t="shared" si="19"/>
        <v>0</v>
      </c>
      <c r="BL180" s="14" t="s">
        <v>237</v>
      </c>
      <c r="BM180" s="154" t="s">
        <v>358</v>
      </c>
    </row>
    <row r="181" spans="1:65" s="2" customFormat="1" ht="16.5" customHeight="1">
      <c r="A181" s="27"/>
      <c r="B181" s="143"/>
      <c r="C181" s="144" t="s">
        <v>359</v>
      </c>
      <c r="D181" s="144" t="s">
        <v>134</v>
      </c>
      <c r="E181" s="145" t="s">
        <v>360</v>
      </c>
      <c r="F181" s="146" t="s">
        <v>361</v>
      </c>
      <c r="G181" s="147" t="s">
        <v>307</v>
      </c>
      <c r="H181" s="148">
        <v>1</v>
      </c>
      <c r="I181" s="149"/>
      <c r="J181" s="149">
        <f t="shared" si="10"/>
        <v>0</v>
      </c>
      <c r="K181" s="146" t="s">
        <v>216</v>
      </c>
      <c r="L181" s="28"/>
      <c r="M181" s="150" t="s">
        <v>1</v>
      </c>
      <c r="N181" s="151" t="s">
        <v>46</v>
      </c>
      <c r="O181" s="152">
        <v>0</v>
      </c>
      <c r="P181" s="152">
        <f t="shared" si="11"/>
        <v>0</v>
      </c>
      <c r="Q181" s="152">
        <v>0</v>
      </c>
      <c r="R181" s="152">
        <f t="shared" si="12"/>
        <v>0</v>
      </c>
      <c r="S181" s="152">
        <v>0</v>
      </c>
      <c r="T181" s="153">
        <f t="shared" si="1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54" t="s">
        <v>237</v>
      </c>
      <c r="AT181" s="154" t="s">
        <v>134</v>
      </c>
      <c r="AU181" s="154" t="s">
        <v>89</v>
      </c>
      <c r="AY181" s="14" t="s">
        <v>131</v>
      </c>
      <c r="BE181" s="155">
        <f t="shared" si="14"/>
        <v>0</v>
      </c>
      <c r="BF181" s="155">
        <f t="shared" si="15"/>
        <v>0</v>
      </c>
      <c r="BG181" s="155">
        <f t="shared" si="16"/>
        <v>0</v>
      </c>
      <c r="BH181" s="155">
        <f t="shared" si="17"/>
        <v>0</v>
      </c>
      <c r="BI181" s="155">
        <f t="shared" si="18"/>
        <v>0</v>
      </c>
      <c r="BJ181" s="14" t="s">
        <v>85</v>
      </c>
      <c r="BK181" s="155">
        <f t="shared" si="19"/>
        <v>0</v>
      </c>
      <c r="BL181" s="14" t="s">
        <v>237</v>
      </c>
      <c r="BM181" s="154" t="s">
        <v>362</v>
      </c>
    </row>
    <row r="182" spans="1:65" s="2" customFormat="1" ht="16.5" customHeight="1">
      <c r="A182" s="27"/>
      <c r="B182" s="143"/>
      <c r="C182" s="144" t="s">
        <v>287</v>
      </c>
      <c r="D182" s="144" t="s">
        <v>134</v>
      </c>
      <c r="E182" s="145" t="s">
        <v>363</v>
      </c>
      <c r="F182" s="146" t="s">
        <v>364</v>
      </c>
      <c r="G182" s="147" t="s">
        <v>213</v>
      </c>
      <c r="H182" s="148">
        <v>1</v>
      </c>
      <c r="I182" s="149"/>
      <c r="J182" s="149">
        <f t="shared" si="10"/>
        <v>0</v>
      </c>
      <c r="K182" s="146" t="s">
        <v>1</v>
      </c>
      <c r="L182" s="28"/>
      <c r="M182" s="150" t="s">
        <v>1</v>
      </c>
      <c r="N182" s="151" t="s">
        <v>46</v>
      </c>
      <c r="O182" s="152">
        <v>0</v>
      </c>
      <c r="P182" s="152">
        <f t="shared" si="11"/>
        <v>0</v>
      </c>
      <c r="Q182" s="152">
        <v>0</v>
      </c>
      <c r="R182" s="152">
        <f t="shared" si="12"/>
        <v>0</v>
      </c>
      <c r="S182" s="152">
        <v>0</v>
      </c>
      <c r="T182" s="153">
        <f t="shared" si="1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54" t="s">
        <v>237</v>
      </c>
      <c r="AT182" s="154" t="s">
        <v>134</v>
      </c>
      <c r="AU182" s="154" t="s">
        <v>89</v>
      </c>
      <c r="AY182" s="14" t="s">
        <v>131</v>
      </c>
      <c r="BE182" s="155">
        <f t="shared" si="14"/>
        <v>0</v>
      </c>
      <c r="BF182" s="155">
        <f t="shared" si="15"/>
        <v>0</v>
      </c>
      <c r="BG182" s="155">
        <f t="shared" si="16"/>
        <v>0</v>
      </c>
      <c r="BH182" s="155">
        <f t="shared" si="17"/>
        <v>0</v>
      </c>
      <c r="BI182" s="155">
        <f t="shared" si="18"/>
        <v>0</v>
      </c>
      <c r="BJ182" s="14" t="s">
        <v>85</v>
      </c>
      <c r="BK182" s="155">
        <f t="shared" si="19"/>
        <v>0</v>
      </c>
      <c r="BL182" s="14" t="s">
        <v>237</v>
      </c>
      <c r="BM182" s="154" t="s">
        <v>365</v>
      </c>
    </row>
    <row r="183" spans="1:65" s="2" customFormat="1" ht="16.5" customHeight="1">
      <c r="A183" s="27"/>
      <c r="B183" s="143"/>
      <c r="C183" s="144" t="s">
        <v>366</v>
      </c>
      <c r="D183" s="144" t="s">
        <v>134</v>
      </c>
      <c r="E183" s="145" t="s">
        <v>367</v>
      </c>
      <c r="F183" s="146" t="s">
        <v>368</v>
      </c>
      <c r="G183" s="147" t="s">
        <v>213</v>
      </c>
      <c r="H183" s="148">
        <v>1</v>
      </c>
      <c r="I183" s="149"/>
      <c r="J183" s="149">
        <f t="shared" si="10"/>
        <v>0</v>
      </c>
      <c r="K183" s="146" t="s">
        <v>1</v>
      </c>
      <c r="L183" s="28"/>
      <c r="M183" s="150" t="s">
        <v>1</v>
      </c>
      <c r="N183" s="151" t="s">
        <v>46</v>
      </c>
      <c r="O183" s="152">
        <v>0</v>
      </c>
      <c r="P183" s="152">
        <f t="shared" si="11"/>
        <v>0</v>
      </c>
      <c r="Q183" s="152">
        <v>0</v>
      </c>
      <c r="R183" s="152">
        <f t="shared" si="12"/>
        <v>0</v>
      </c>
      <c r="S183" s="152">
        <v>0</v>
      </c>
      <c r="T183" s="153">
        <f t="shared" si="1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54" t="s">
        <v>237</v>
      </c>
      <c r="AT183" s="154" t="s">
        <v>134</v>
      </c>
      <c r="AU183" s="154" t="s">
        <v>89</v>
      </c>
      <c r="AY183" s="14" t="s">
        <v>131</v>
      </c>
      <c r="BE183" s="155">
        <f t="shared" si="14"/>
        <v>0</v>
      </c>
      <c r="BF183" s="155">
        <f t="shared" si="15"/>
        <v>0</v>
      </c>
      <c r="BG183" s="155">
        <f t="shared" si="16"/>
        <v>0</v>
      </c>
      <c r="BH183" s="155">
        <f t="shared" si="17"/>
        <v>0</v>
      </c>
      <c r="BI183" s="155">
        <f t="shared" si="18"/>
        <v>0</v>
      </c>
      <c r="BJ183" s="14" t="s">
        <v>85</v>
      </c>
      <c r="BK183" s="155">
        <f t="shared" si="19"/>
        <v>0</v>
      </c>
      <c r="BL183" s="14" t="s">
        <v>237</v>
      </c>
      <c r="BM183" s="154" t="s">
        <v>369</v>
      </c>
    </row>
    <row r="184" spans="1:65" s="2" customFormat="1" ht="16.5" customHeight="1">
      <c r="A184" s="27"/>
      <c r="B184" s="143"/>
      <c r="C184" s="144" t="s">
        <v>290</v>
      </c>
      <c r="D184" s="144" t="s">
        <v>134</v>
      </c>
      <c r="E184" s="145" t="s">
        <v>370</v>
      </c>
      <c r="F184" s="146" t="s">
        <v>371</v>
      </c>
      <c r="G184" s="147" t="s">
        <v>213</v>
      </c>
      <c r="H184" s="148">
        <v>1</v>
      </c>
      <c r="I184" s="149"/>
      <c r="J184" s="149">
        <f t="shared" si="10"/>
        <v>0</v>
      </c>
      <c r="K184" s="146" t="s">
        <v>1</v>
      </c>
      <c r="L184" s="28"/>
      <c r="M184" s="150" t="s">
        <v>1</v>
      </c>
      <c r="N184" s="151" t="s">
        <v>46</v>
      </c>
      <c r="O184" s="152">
        <v>0</v>
      </c>
      <c r="P184" s="152">
        <f t="shared" si="11"/>
        <v>0</v>
      </c>
      <c r="Q184" s="152">
        <v>0</v>
      </c>
      <c r="R184" s="152">
        <f t="shared" si="12"/>
        <v>0</v>
      </c>
      <c r="S184" s="152">
        <v>0</v>
      </c>
      <c r="T184" s="153">
        <f t="shared" si="1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54" t="s">
        <v>237</v>
      </c>
      <c r="AT184" s="154" t="s">
        <v>134</v>
      </c>
      <c r="AU184" s="154" t="s">
        <v>89</v>
      </c>
      <c r="AY184" s="14" t="s">
        <v>131</v>
      </c>
      <c r="BE184" s="155">
        <f t="shared" si="14"/>
        <v>0</v>
      </c>
      <c r="BF184" s="155">
        <f t="shared" si="15"/>
        <v>0</v>
      </c>
      <c r="BG184" s="155">
        <f t="shared" si="16"/>
        <v>0</v>
      </c>
      <c r="BH184" s="155">
        <f t="shared" si="17"/>
        <v>0</v>
      </c>
      <c r="BI184" s="155">
        <f t="shared" si="18"/>
        <v>0</v>
      </c>
      <c r="BJ184" s="14" t="s">
        <v>85</v>
      </c>
      <c r="BK184" s="155">
        <f t="shared" si="19"/>
        <v>0</v>
      </c>
      <c r="BL184" s="14" t="s">
        <v>237</v>
      </c>
      <c r="BM184" s="154" t="s">
        <v>372</v>
      </c>
    </row>
    <row r="185" spans="1:65" s="2" customFormat="1" ht="16.5" customHeight="1">
      <c r="A185" s="27"/>
      <c r="B185" s="143"/>
      <c r="C185" s="144" t="s">
        <v>373</v>
      </c>
      <c r="D185" s="144" t="s">
        <v>134</v>
      </c>
      <c r="E185" s="145" t="s">
        <v>374</v>
      </c>
      <c r="F185" s="146" t="s">
        <v>375</v>
      </c>
      <c r="G185" s="147" t="s">
        <v>376</v>
      </c>
      <c r="H185" s="148">
        <v>492.64699999999999</v>
      </c>
      <c r="I185" s="149"/>
      <c r="J185" s="149">
        <f t="shared" si="10"/>
        <v>0</v>
      </c>
      <c r="K185" s="146" t="s">
        <v>216</v>
      </c>
      <c r="L185" s="28"/>
      <c r="M185" s="150" t="s">
        <v>1</v>
      </c>
      <c r="N185" s="151" t="s">
        <v>46</v>
      </c>
      <c r="O185" s="152">
        <v>0</v>
      </c>
      <c r="P185" s="152">
        <f t="shared" si="11"/>
        <v>0</v>
      </c>
      <c r="Q185" s="152">
        <v>0</v>
      </c>
      <c r="R185" s="152">
        <f t="shared" si="12"/>
        <v>0</v>
      </c>
      <c r="S185" s="152">
        <v>0</v>
      </c>
      <c r="T185" s="153">
        <f t="shared" si="1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54" t="s">
        <v>237</v>
      </c>
      <c r="AT185" s="154" t="s">
        <v>134</v>
      </c>
      <c r="AU185" s="154" t="s">
        <v>89</v>
      </c>
      <c r="AY185" s="14" t="s">
        <v>131</v>
      </c>
      <c r="BE185" s="155">
        <f t="shared" si="14"/>
        <v>0</v>
      </c>
      <c r="BF185" s="155">
        <f t="shared" si="15"/>
        <v>0</v>
      </c>
      <c r="BG185" s="155">
        <f t="shared" si="16"/>
        <v>0</v>
      </c>
      <c r="BH185" s="155">
        <f t="shared" si="17"/>
        <v>0</v>
      </c>
      <c r="BI185" s="155">
        <f t="shared" si="18"/>
        <v>0</v>
      </c>
      <c r="BJ185" s="14" t="s">
        <v>85</v>
      </c>
      <c r="BK185" s="155">
        <f t="shared" si="19"/>
        <v>0</v>
      </c>
      <c r="BL185" s="14" t="s">
        <v>237</v>
      </c>
      <c r="BM185" s="154" t="s">
        <v>377</v>
      </c>
    </row>
    <row r="186" spans="1:65" s="12" customFormat="1" ht="22.9" customHeight="1">
      <c r="B186" s="131"/>
      <c r="D186" s="132" t="s">
        <v>80</v>
      </c>
      <c r="E186" s="141" t="s">
        <v>378</v>
      </c>
      <c r="F186" s="141" t="s">
        <v>379</v>
      </c>
      <c r="J186" s="142">
        <f>BK186</f>
        <v>0</v>
      </c>
      <c r="L186" s="131"/>
      <c r="M186" s="135"/>
      <c r="N186" s="136"/>
      <c r="O186" s="136"/>
      <c r="P186" s="137">
        <f>SUM(P187:P189)</f>
        <v>0</v>
      </c>
      <c r="Q186" s="136"/>
      <c r="R186" s="137">
        <f>SUM(R187:R189)</f>
        <v>0</v>
      </c>
      <c r="S186" s="136"/>
      <c r="T186" s="138">
        <f>SUM(T187:T189)</f>
        <v>0</v>
      </c>
      <c r="AR186" s="132" t="s">
        <v>89</v>
      </c>
      <c r="AT186" s="139" t="s">
        <v>80</v>
      </c>
      <c r="AU186" s="139" t="s">
        <v>85</v>
      </c>
      <c r="AY186" s="132" t="s">
        <v>131</v>
      </c>
      <c r="BK186" s="140">
        <f>SUM(BK187:BK189)</f>
        <v>0</v>
      </c>
    </row>
    <row r="187" spans="1:65" s="2" customFormat="1" ht="16.5" customHeight="1">
      <c r="A187" s="27"/>
      <c r="B187" s="143"/>
      <c r="C187" s="144" t="s">
        <v>297</v>
      </c>
      <c r="D187" s="144" t="s">
        <v>134</v>
      </c>
      <c r="E187" s="145" t="s">
        <v>380</v>
      </c>
      <c r="F187" s="146" t="s">
        <v>381</v>
      </c>
      <c r="G187" s="147" t="s">
        <v>307</v>
      </c>
      <c r="H187" s="148">
        <v>1</v>
      </c>
      <c r="I187" s="149"/>
      <c r="J187" s="149">
        <f>ROUND(I187*H187,2)</f>
        <v>0</v>
      </c>
      <c r="K187" s="146" t="s">
        <v>216</v>
      </c>
      <c r="L187" s="28"/>
      <c r="M187" s="150" t="s">
        <v>1</v>
      </c>
      <c r="N187" s="151" t="s">
        <v>46</v>
      </c>
      <c r="O187" s="152">
        <v>0</v>
      </c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54" t="s">
        <v>237</v>
      </c>
      <c r="AT187" s="154" t="s">
        <v>134</v>
      </c>
      <c r="AU187" s="154" t="s">
        <v>89</v>
      </c>
      <c r="AY187" s="14" t="s">
        <v>131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4" t="s">
        <v>85</v>
      </c>
      <c r="BK187" s="155">
        <f>ROUND(I187*H187,2)</f>
        <v>0</v>
      </c>
      <c r="BL187" s="14" t="s">
        <v>237</v>
      </c>
      <c r="BM187" s="154" t="s">
        <v>382</v>
      </c>
    </row>
    <row r="188" spans="1:65" s="2" customFormat="1" ht="16.5" customHeight="1">
      <c r="A188" s="27"/>
      <c r="B188" s="143"/>
      <c r="C188" s="144" t="s">
        <v>383</v>
      </c>
      <c r="D188" s="144" t="s">
        <v>134</v>
      </c>
      <c r="E188" s="145" t="s">
        <v>384</v>
      </c>
      <c r="F188" s="146" t="s">
        <v>385</v>
      </c>
      <c r="G188" s="147" t="s">
        <v>250</v>
      </c>
      <c r="H188" s="148">
        <v>7</v>
      </c>
      <c r="I188" s="149"/>
      <c r="J188" s="149">
        <f>ROUND(I188*H188,2)</f>
        <v>0</v>
      </c>
      <c r="K188" s="146" t="s">
        <v>1</v>
      </c>
      <c r="L188" s="28"/>
      <c r="M188" s="150" t="s">
        <v>1</v>
      </c>
      <c r="N188" s="151" t="s">
        <v>46</v>
      </c>
      <c r="O188" s="152">
        <v>0</v>
      </c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54" t="s">
        <v>237</v>
      </c>
      <c r="AT188" s="154" t="s">
        <v>134</v>
      </c>
      <c r="AU188" s="154" t="s">
        <v>89</v>
      </c>
      <c r="AY188" s="14" t="s">
        <v>131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4" t="s">
        <v>85</v>
      </c>
      <c r="BK188" s="155">
        <f>ROUND(I188*H188,2)</f>
        <v>0</v>
      </c>
      <c r="BL188" s="14" t="s">
        <v>237</v>
      </c>
      <c r="BM188" s="154" t="s">
        <v>386</v>
      </c>
    </row>
    <row r="189" spans="1:65" s="2" customFormat="1" ht="16.5" customHeight="1">
      <c r="A189" s="27"/>
      <c r="B189" s="143"/>
      <c r="C189" s="144" t="s">
        <v>300</v>
      </c>
      <c r="D189" s="144" t="s">
        <v>134</v>
      </c>
      <c r="E189" s="145" t="s">
        <v>387</v>
      </c>
      <c r="F189" s="146" t="s">
        <v>388</v>
      </c>
      <c r="G189" s="147" t="s">
        <v>255</v>
      </c>
      <c r="H189" s="148">
        <v>5.6000000000000001E-2</v>
      </c>
      <c r="I189" s="149"/>
      <c r="J189" s="149">
        <f>ROUND(I189*H189,2)</f>
        <v>0</v>
      </c>
      <c r="K189" s="146" t="s">
        <v>216</v>
      </c>
      <c r="L189" s="28"/>
      <c r="M189" s="150" t="s">
        <v>1</v>
      </c>
      <c r="N189" s="151" t="s">
        <v>46</v>
      </c>
      <c r="O189" s="152">
        <v>0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54" t="s">
        <v>237</v>
      </c>
      <c r="AT189" s="154" t="s">
        <v>134</v>
      </c>
      <c r="AU189" s="154" t="s">
        <v>89</v>
      </c>
      <c r="AY189" s="14" t="s">
        <v>131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4" t="s">
        <v>85</v>
      </c>
      <c r="BK189" s="155">
        <f>ROUND(I189*H189,2)</f>
        <v>0</v>
      </c>
      <c r="BL189" s="14" t="s">
        <v>237</v>
      </c>
      <c r="BM189" s="154" t="s">
        <v>389</v>
      </c>
    </row>
    <row r="190" spans="1:65" s="12" customFormat="1" ht="22.9" customHeight="1">
      <c r="B190" s="131"/>
      <c r="D190" s="132" t="s">
        <v>80</v>
      </c>
      <c r="E190" s="141" t="s">
        <v>390</v>
      </c>
      <c r="F190" s="141" t="s">
        <v>391</v>
      </c>
      <c r="J190" s="142">
        <f>BK190</f>
        <v>0</v>
      </c>
      <c r="L190" s="131"/>
      <c r="M190" s="135"/>
      <c r="N190" s="136"/>
      <c r="O190" s="136"/>
      <c r="P190" s="137">
        <f>SUM(P191:P203)</f>
        <v>0</v>
      </c>
      <c r="Q190" s="136"/>
      <c r="R190" s="137">
        <f>SUM(R191:R203)</f>
        <v>0</v>
      </c>
      <c r="S190" s="136"/>
      <c r="T190" s="138">
        <f>SUM(T191:T203)</f>
        <v>0</v>
      </c>
      <c r="AR190" s="132" t="s">
        <v>89</v>
      </c>
      <c r="AT190" s="139" t="s">
        <v>80</v>
      </c>
      <c r="AU190" s="139" t="s">
        <v>85</v>
      </c>
      <c r="AY190" s="132" t="s">
        <v>131</v>
      </c>
      <c r="BK190" s="140">
        <f>SUM(BK191:BK203)</f>
        <v>0</v>
      </c>
    </row>
    <row r="191" spans="1:65" s="2" customFormat="1" ht="16.5" customHeight="1">
      <c r="A191" s="27"/>
      <c r="B191" s="143"/>
      <c r="C191" s="144" t="s">
        <v>392</v>
      </c>
      <c r="D191" s="144" t="s">
        <v>134</v>
      </c>
      <c r="E191" s="145" t="s">
        <v>393</v>
      </c>
      <c r="F191" s="146" t="s">
        <v>394</v>
      </c>
      <c r="G191" s="147" t="s">
        <v>296</v>
      </c>
      <c r="H191" s="148">
        <v>1</v>
      </c>
      <c r="I191" s="149"/>
      <c r="J191" s="149">
        <f t="shared" ref="J191:J203" si="20">ROUND(I191*H191,2)</f>
        <v>0</v>
      </c>
      <c r="K191" s="146" t="s">
        <v>1</v>
      </c>
      <c r="L191" s="28"/>
      <c r="M191" s="150" t="s">
        <v>1</v>
      </c>
      <c r="N191" s="151" t="s">
        <v>46</v>
      </c>
      <c r="O191" s="152">
        <v>0</v>
      </c>
      <c r="P191" s="152">
        <f t="shared" ref="P191:P203" si="21">O191*H191</f>
        <v>0</v>
      </c>
      <c r="Q191" s="152">
        <v>0</v>
      </c>
      <c r="R191" s="152">
        <f t="shared" ref="R191:R203" si="22">Q191*H191</f>
        <v>0</v>
      </c>
      <c r="S191" s="152">
        <v>0</v>
      </c>
      <c r="T191" s="153">
        <f t="shared" ref="T191:T203" si="23"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54" t="s">
        <v>237</v>
      </c>
      <c r="AT191" s="154" t="s">
        <v>134</v>
      </c>
      <c r="AU191" s="154" t="s">
        <v>89</v>
      </c>
      <c r="AY191" s="14" t="s">
        <v>131</v>
      </c>
      <c r="BE191" s="155">
        <f t="shared" ref="BE191:BE203" si="24">IF(N191="základní",J191,0)</f>
        <v>0</v>
      </c>
      <c r="BF191" s="155">
        <f t="shared" ref="BF191:BF203" si="25">IF(N191="snížená",J191,0)</f>
        <v>0</v>
      </c>
      <c r="BG191" s="155">
        <f t="shared" ref="BG191:BG203" si="26">IF(N191="zákl. přenesená",J191,0)</f>
        <v>0</v>
      </c>
      <c r="BH191" s="155">
        <f t="shared" ref="BH191:BH203" si="27">IF(N191="sníž. přenesená",J191,0)</f>
        <v>0</v>
      </c>
      <c r="BI191" s="155">
        <f t="shared" ref="BI191:BI203" si="28">IF(N191="nulová",J191,0)</f>
        <v>0</v>
      </c>
      <c r="BJ191" s="14" t="s">
        <v>85</v>
      </c>
      <c r="BK191" s="155">
        <f t="shared" ref="BK191:BK203" si="29">ROUND(I191*H191,2)</f>
        <v>0</v>
      </c>
      <c r="BL191" s="14" t="s">
        <v>237</v>
      </c>
      <c r="BM191" s="154" t="s">
        <v>395</v>
      </c>
    </row>
    <row r="192" spans="1:65" s="2" customFormat="1" ht="16.5" customHeight="1">
      <c r="A192" s="27"/>
      <c r="B192" s="143"/>
      <c r="C192" s="144" t="s">
        <v>304</v>
      </c>
      <c r="D192" s="144" t="s">
        <v>134</v>
      </c>
      <c r="E192" s="145" t="s">
        <v>396</v>
      </c>
      <c r="F192" s="146" t="s">
        <v>397</v>
      </c>
      <c r="G192" s="147" t="s">
        <v>250</v>
      </c>
      <c r="H192" s="148">
        <v>31</v>
      </c>
      <c r="I192" s="149"/>
      <c r="J192" s="149">
        <f t="shared" si="20"/>
        <v>0</v>
      </c>
      <c r="K192" s="146" t="s">
        <v>216</v>
      </c>
      <c r="L192" s="28"/>
      <c r="M192" s="150" t="s">
        <v>1</v>
      </c>
      <c r="N192" s="151" t="s">
        <v>46</v>
      </c>
      <c r="O192" s="152">
        <v>0</v>
      </c>
      <c r="P192" s="152">
        <f t="shared" si="21"/>
        <v>0</v>
      </c>
      <c r="Q192" s="152">
        <v>0</v>
      </c>
      <c r="R192" s="152">
        <f t="shared" si="22"/>
        <v>0</v>
      </c>
      <c r="S192" s="152">
        <v>0</v>
      </c>
      <c r="T192" s="153">
        <f t="shared" si="23"/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54" t="s">
        <v>237</v>
      </c>
      <c r="AT192" s="154" t="s">
        <v>134</v>
      </c>
      <c r="AU192" s="154" t="s">
        <v>89</v>
      </c>
      <c r="AY192" s="14" t="s">
        <v>131</v>
      </c>
      <c r="BE192" s="155">
        <f t="shared" si="24"/>
        <v>0</v>
      </c>
      <c r="BF192" s="155">
        <f t="shared" si="25"/>
        <v>0</v>
      </c>
      <c r="BG192" s="155">
        <f t="shared" si="26"/>
        <v>0</v>
      </c>
      <c r="BH192" s="155">
        <f t="shared" si="27"/>
        <v>0</v>
      </c>
      <c r="BI192" s="155">
        <f t="shared" si="28"/>
        <v>0</v>
      </c>
      <c r="BJ192" s="14" t="s">
        <v>85</v>
      </c>
      <c r="BK192" s="155">
        <f t="shared" si="29"/>
        <v>0</v>
      </c>
      <c r="BL192" s="14" t="s">
        <v>237</v>
      </c>
      <c r="BM192" s="154" t="s">
        <v>398</v>
      </c>
    </row>
    <row r="193" spans="1:65" s="2" customFormat="1" ht="16.5" customHeight="1">
      <c r="A193" s="27"/>
      <c r="B193" s="143"/>
      <c r="C193" s="144" t="s">
        <v>399</v>
      </c>
      <c r="D193" s="144" t="s">
        <v>134</v>
      </c>
      <c r="E193" s="145" t="s">
        <v>400</v>
      </c>
      <c r="F193" s="146" t="s">
        <v>401</v>
      </c>
      <c r="G193" s="147" t="s">
        <v>250</v>
      </c>
      <c r="H193" s="148">
        <v>2</v>
      </c>
      <c r="I193" s="149"/>
      <c r="J193" s="149">
        <f t="shared" si="20"/>
        <v>0</v>
      </c>
      <c r="K193" s="146" t="s">
        <v>1</v>
      </c>
      <c r="L193" s="28"/>
      <c r="M193" s="150" t="s">
        <v>1</v>
      </c>
      <c r="N193" s="151" t="s">
        <v>46</v>
      </c>
      <c r="O193" s="152">
        <v>0</v>
      </c>
      <c r="P193" s="152">
        <f t="shared" si="21"/>
        <v>0</v>
      </c>
      <c r="Q193" s="152">
        <v>0</v>
      </c>
      <c r="R193" s="152">
        <f t="shared" si="22"/>
        <v>0</v>
      </c>
      <c r="S193" s="152">
        <v>0</v>
      </c>
      <c r="T193" s="153">
        <f t="shared" si="23"/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54" t="s">
        <v>237</v>
      </c>
      <c r="AT193" s="154" t="s">
        <v>134</v>
      </c>
      <c r="AU193" s="154" t="s">
        <v>89</v>
      </c>
      <c r="AY193" s="14" t="s">
        <v>131</v>
      </c>
      <c r="BE193" s="155">
        <f t="shared" si="24"/>
        <v>0</v>
      </c>
      <c r="BF193" s="155">
        <f t="shared" si="25"/>
        <v>0</v>
      </c>
      <c r="BG193" s="155">
        <f t="shared" si="26"/>
        <v>0</v>
      </c>
      <c r="BH193" s="155">
        <f t="shared" si="27"/>
        <v>0</v>
      </c>
      <c r="BI193" s="155">
        <f t="shared" si="28"/>
        <v>0</v>
      </c>
      <c r="BJ193" s="14" t="s">
        <v>85</v>
      </c>
      <c r="BK193" s="155">
        <f t="shared" si="29"/>
        <v>0</v>
      </c>
      <c r="BL193" s="14" t="s">
        <v>237</v>
      </c>
      <c r="BM193" s="154" t="s">
        <v>402</v>
      </c>
    </row>
    <row r="194" spans="1:65" s="2" customFormat="1" ht="16.5" customHeight="1">
      <c r="A194" s="27"/>
      <c r="B194" s="143"/>
      <c r="C194" s="144" t="s">
        <v>308</v>
      </c>
      <c r="D194" s="144" t="s">
        <v>134</v>
      </c>
      <c r="E194" s="145" t="s">
        <v>403</v>
      </c>
      <c r="F194" s="146" t="s">
        <v>404</v>
      </c>
      <c r="G194" s="147" t="s">
        <v>250</v>
      </c>
      <c r="H194" s="148">
        <v>13</v>
      </c>
      <c r="I194" s="149"/>
      <c r="J194" s="149">
        <f t="shared" si="20"/>
        <v>0</v>
      </c>
      <c r="K194" s="146" t="s">
        <v>216</v>
      </c>
      <c r="L194" s="28"/>
      <c r="M194" s="150" t="s">
        <v>1</v>
      </c>
      <c r="N194" s="151" t="s">
        <v>46</v>
      </c>
      <c r="O194" s="152">
        <v>0</v>
      </c>
      <c r="P194" s="152">
        <f t="shared" si="21"/>
        <v>0</v>
      </c>
      <c r="Q194" s="152">
        <v>0</v>
      </c>
      <c r="R194" s="152">
        <f t="shared" si="22"/>
        <v>0</v>
      </c>
      <c r="S194" s="152">
        <v>0</v>
      </c>
      <c r="T194" s="153">
        <f t="shared" si="2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54" t="s">
        <v>237</v>
      </c>
      <c r="AT194" s="154" t="s">
        <v>134</v>
      </c>
      <c r="AU194" s="154" t="s">
        <v>89</v>
      </c>
      <c r="AY194" s="14" t="s">
        <v>131</v>
      </c>
      <c r="BE194" s="155">
        <f t="shared" si="24"/>
        <v>0</v>
      </c>
      <c r="BF194" s="155">
        <f t="shared" si="25"/>
        <v>0</v>
      </c>
      <c r="BG194" s="155">
        <f t="shared" si="26"/>
        <v>0</v>
      </c>
      <c r="BH194" s="155">
        <f t="shared" si="27"/>
        <v>0</v>
      </c>
      <c r="BI194" s="155">
        <f t="shared" si="28"/>
        <v>0</v>
      </c>
      <c r="BJ194" s="14" t="s">
        <v>85</v>
      </c>
      <c r="BK194" s="155">
        <f t="shared" si="29"/>
        <v>0</v>
      </c>
      <c r="BL194" s="14" t="s">
        <v>237</v>
      </c>
      <c r="BM194" s="154" t="s">
        <v>405</v>
      </c>
    </row>
    <row r="195" spans="1:65" s="2" customFormat="1" ht="16.5" customHeight="1">
      <c r="A195" s="27"/>
      <c r="B195" s="143"/>
      <c r="C195" s="144" t="s">
        <v>406</v>
      </c>
      <c r="D195" s="144" t="s">
        <v>134</v>
      </c>
      <c r="E195" s="145" t="s">
        <v>407</v>
      </c>
      <c r="F195" s="146" t="s">
        <v>408</v>
      </c>
      <c r="G195" s="147" t="s">
        <v>250</v>
      </c>
      <c r="H195" s="148">
        <v>1</v>
      </c>
      <c r="I195" s="149"/>
      <c r="J195" s="149">
        <f t="shared" si="20"/>
        <v>0</v>
      </c>
      <c r="K195" s="146" t="s">
        <v>1</v>
      </c>
      <c r="L195" s="28"/>
      <c r="M195" s="150" t="s">
        <v>1</v>
      </c>
      <c r="N195" s="151" t="s">
        <v>46</v>
      </c>
      <c r="O195" s="152">
        <v>0</v>
      </c>
      <c r="P195" s="152">
        <f t="shared" si="21"/>
        <v>0</v>
      </c>
      <c r="Q195" s="152">
        <v>0</v>
      </c>
      <c r="R195" s="152">
        <f t="shared" si="22"/>
        <v>0</v>
      </c>
      <c r="S195" s="152">
        <v>0</v>
      </c>
      <c r="T195" s="153">
        <f t="shared" si="2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54" t="s">
        <v>237</v>
      </c>
      <c r="AT195" s="154" t="s">
        <v>134</v>
      </c>
      <c r="AU195" s="154" t="s">
        <v>89</v>
      </c>
      <c r="AY195" s="14" t="s">
        <v>131</v>
      </c>
      <c r="BE195" s="155">
        <f t="shared" si="24"/>
        <v>0</v>
      </c>
      <c r="BF195" s="155">
        <f t="shared" si="25"/>
        <v>0</v>
      </c>
      <c r="BG195" s="155">
        <f t="shared" si="26"/>
        <v>0</v>
      </c>
      <c r="BH195" s="155">
        <f t="shared" si="27"/>
        <v>0</v>
      </c>
      <c r="BI195" s="155">
        <f t="shared" si="28"/>
        <v>0</v>
      </c>
      <c r="BJ195" s="14" t="s">
        <v>85</v>
      </c>
      <c r="BK195" s="155">
        <f t="shared" si="29"/>
        <v>0</v>
      </c>
      <c r="BL195" s="14" t="s">
        <v>237</v>
      </c>
      <c r="BM195" s="154" t="s">
        <v>409</v>
      </c>
    </row>
    <row r="196" spans="1:65" s="2" customFormat="1" ht="16.5" customHeight="1">
      <c r="A196" s="27"/>
      <c r="B196" s="143"/>
      <c r="C196" s="144" t="s">
        <v>312</v>
      </c>
      <c r="D196" s="144" t="s">
        <v>134</v>
      </c>
      <c r="E196" s="145" t="s">
        <v>410</v>
      </c>
      <c r="F196" s="146" t="s">
        <v>411</v>
      </c>
      <c r="G196" s="147" t="s">
        <v>250</v>
      </c>
      <c r="H196" s="148">
        <v>18</v>
      </c>
      <c r="I196" s="149"/>
      <c r="J196" s="149">
        <f t="shared" si="20"/>
        <v>0</v>
      </c>
      <c r="K196" s="146" t="s">
        <v>216</v>
      </c>
      <c r="L196" s="28"/>
      <c r="M196" s="150" t="s">
        <v>1</v>
      </c>
      <c r="N196" s="151" t="s">
        <v>46</v>
      </c>
      <c r="O196" s="152">
        <v>0</v>
      </c>
      <c r="P196" s="152">
        <f t="shared" si="21"/>
        <v>0</v>
      </c>
      <c r="Q196" s="152">
        <v>0</v>
      </c>
      <c r="R196" s="152">
        <f t="shared" si="22"/>
        <v>0</v>
      </c>
      <c r="S196" s="152">
        <v>0</v>
      </c>
      <c r="T196" s="153">
        <f t="shared" si="2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54" t="s">
        <v>237</v>
      </c>
      <c r="AT196" s="154" t="s">
        <v>134</v>
      </c>
      <c r="AU196" s="154" t="s">
        <v>89</v>
      </c>
      <c r="AY196" s="14" t="s">
        <v>131</v>
      </c>
      <c r="BE196" s="155">
        <f t="shared" si="24"/>
        <v>0</v>
      </c>
      <c r="BF196" s="155">
        <f t="shared" si="25"/>
        <v>0</v>
      </c>
      <c r="BG196" s="155">
        <f t="shared" si="26"/>
        <v>0</v>
      </c>
      <c r="BH196" s="155">
        <f t="shared" si="27"/>
        <v>0</v>
      </c>
      <c r="BI196" s="155">
        <f t="shared" si="28"/>
        <v>0</v>
      </c>
      <c r="BJ196" s="14" t="s">
        <v>85</v>
      </c>
      <c r="BK196" s="155">
        <f t="shared" si="29"/>
        <v>0</v>
      </c>
      <c r="BL196" s="14" t="s">
        <v>237</v>
      </c>
      <c r="BM196" s="154" t="s">
        <v>412</v>
      </c>
    </row>
    <row r="197" spans="1:65" s="2" customFormat="1" ht="16.5" customHeight="1">
      <c r="A197" s="27"/>
      <c r="B197" s="143"/>
      <c r="C197" s="144" t="s">
        <v>413</v>
      </c>
      <c r="D197" s="144" t="s">
        <v>134</v>
      </c>
      <c r="E197" s="145" t="s">
        <v>414</v>
      </c>
      <c r="F197" s="146" t="s">
        <v>415</v>
      </c>
      <c r="G197" s="147" t="s">
        <v>250</v>
      </c>
      <c r="H197" s="148">
        <v>1</v>
      </c>
      <c r="I197" s="149"/>
      <c r="J197" s="149">
        <f t="shared" si="20"/>
        <v>0</v>
      </c>
      <c r="K197" s="146" t="s">
        <v>1</v>
      </c>
      <c r="L197" s="28"/>
      <c r="M197" s="150" t="s">
        <v>1</v>
      </c>
      <c r="N197" s="151" t="s">
        <v>46</v>
      </c>
      <c r="O197" s="152">
        <v>0</v>
      </c>
      <c r="P197" s="152">
        <f t="shared" si="21"/>
        <v>0</v>
      </c>
      <c r="Q197" s="152">
        <v>0</v>
      </c>
      <c r="R197" s="152">
        <f t="shared" si="22"/>
        <v>0</v>
      </c>
      <c r="S197" s="152">
        <v>0</v>
      </c>
      <c r="T197" s="153">
        <f t="shared" si="2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54" t="s">
        <v>237</v>
      </c>
      <c r="AT197" s="154" t="s">
        <v>134</v>
      </c>
      <c r="AU197" s="154" t="s">
        <v>89</v>
      </c>
      <c r="AY197" s="14" t="s">
        <v>131</v>
      </c>
      <c r="BE197" s="155">
        <f t="shared" si="24"/>
        <v>0</v>
      </c>
      <c r="BF197" s="155">
        <f t="shared" si="25"/>
        <v>0</v>
      </c>
      <c r="BG197" s="155">
        <f t="shared" si="26"/>
        <v>0</v>
      </c>
      <c r="BH197" s="155">
        <f t="shared" si="27"/>
        <v>0</v>
      </c>
      <c r="BI197" s="155">
        <f t="shared" si="28"/>
        <v>0</v>
      </c>
      <c r="BJ197" s="14" t="s">
        <v>85</v>
      </c>
      <c r="BK197" s="155">
        <f t="shared" si="29"/>
        <v>0</v>
      </c>
      <c r="BL197" s="14" t="s">
        <v>237</v>
      </c>
      <c r="BM197" s="154" t="s">
        <v>416</v>
      </c>
    </row>
    <row r="198" spans="1:65" s="2" customFormat="1" ht="16.5" customHeight="1">
      <c r="A198" s="27"/>
      <c r="B198" s="143"/>
      <c r="C198" s="144" t="s">
        <v>315</v>
      </c>
      <c r="D198" s="144" t="s">
        <v>134</v>
      </c>
      <c r="E198" s="145" t="s">
        <v>417</v>
      </c>
      <c r="F198" s="146" t="s">
        <v>418</v>
      </c>
      <c r="G198" s="147" t="s">
        <v>250</v>
      </c>
      <c r="H198" s="148">
        <v>28</v>
      </c>
      <c r="I198" s="149"/>
      <c r="J198" s="149">
        <f t="shared" si="20"/>
        <v>0</v>
      </c>
      <c r="K198" s="146" t="s">
        <v>216</v>
      </c>
      <c r="L198" s="28"/>
      <c r="M198" s="150" t="s">
        <v>1</v>
      </c>
      <c r="N198" s="151" t="s">
        <v>46</v>
      </c>
      <c r="O198" s="152">
        <v>0</v>
      </c>
      <c r="P198" s="152">
        <f t="shared" si="21"/>
        <v>0</v>
      </c>
      <c r="Q198" s="152">
        <v>0</v>
      </c>
      <c r="R198" s="152">
        <f t="shared" si="22"/>
        <v>0</v>
      </c>
      <c r="S198" s="152">
        <v>0</v>
      </c>
      <c r="T198" s="153">
        <f t="shared" si="2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54" t="s">
        <v>237</v>
      </c>
      <c r="AT198" s="154" t="s">
        <v>134</v>
      </c>
      <c r="AU198" s="154" t="s">
        <v>89</v>
      </c>
      <c r="AY198" s="14" t="s">
        <v>131</v>
      </c>
      <c r="BE198" s="155">
        <f t="shared" si="24"/>
        <v>0</v>
      </c>
      <c r="BF198" s="155">
        <f t="shared" si="25"/>
        <v>0</v>
      </c>
      <c r="BG198" s="155">
        <f t="shared" si="26"/>
        <v>0</v>
      </c>
      <c r="BH198" s="155">
        <f t="shared" si="27"/>
        <v>0</v>
      </c>
      <c r="BI198" s="155">
        <f t="shared" si="28"/>
        <v>0</v>
      </c>
      <c r="BJ198" s="14" t="s">
        <v>85</v>
      </c>
      <c r="BK198" s="155">
        <f t="shared" si="29"/>
        <v>0</v>
      </c>
      <c r="BL198" s="14" t="s">
        <v>237</v>
      </c>
      <c r="BM198" s="154" t="s">
        <v>419</v>
      </c>
    </row>
    <row r="199" spans="1:65" s="2" customFormat="1" ht="16.5" customHeight="1">
      <c r="A199" s="27"/>
      <c r="B199" s="143"/>
      <c r="C199" s="144" t="s">
        <v>420</v>
      </c>
      <c r="D199" s="144" t="s">
        <v>134</v>
      </c>
      <c r="E199" s="145" t="s">
        <v>421</v>
      </c>
      <c r="F199" s="146" t="s">
        <v>422</v>
      </c>
      <c r="G199" s="147" t="s">
        <v>250</v>
      </c>
      <c r="H199" s="148">
        <v>2</v>
      </c>
      <c r="I199" s="149"/>
      <c r="J199" s="149">
        <f t="shared" si="20"/>
        <v>0</v>
      </c>
      <c r="K199" s="146" t="s">
        <v>1</v>
      </c>
      <c r="L199" s="28"/>
      <c r="M199" s="150" t="s">
        <v>1</v>
      </c>
      <c r="N199" s="151" t="s">
        <v>46</v>
      </c>
      <c r="O199" s="152">
        <v>0</v>
      </c>
      <c r="P199" s="152">
        <f t="shared" si="21"/>
        <v>0</v>
      </c>
      <c r="Q199" s="152">
        <v>0</v>
      </c>
      <c r="R199" s="152">
        <f t="shared" si="22"/>
        <v>0</v>
      </c>
      <c r="S199" s="152">
        <v>0</v>
      </c>
      <c r="T199" s="153">
        <f t="shared" si="2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54" t="s">
        <v>237</v>
      </c>
      <c r="AT199" s="154" t="s">
        <v>134</v>
      </c>
      <c r="AU199" s="154" t="s">
        <v>89</v>
      </c>
      <c r="AY199" s="14" t="s">
        <v>131</v>
      </c>
      <c r="BE199" s="155">
        <f t="shared" si="24"/>
        <v>0</v>
      </c>
      <c r="BF199" s="155">
        <f t="shared" si="25"/>
        <v>0</v>
      </c>
      <c r="BG199" s="155">
        <f t="shared" si="26"/>
        <v>0</v>
      </c>
      <c r="BH199" s="155">
        <f t="shared" si="27"/>
        <v>0</v>
      </c>
      <c r="BI199" s="155">
        <f t="shared" si="28"/>
        <v>0</v>
      </c>
      <c r="BJ199" s="14" t="s">
        <v>85</v>
      </c>
      <c r="BK199" s="155">
        <f t="shared" si="29"/>
        <v>0</v>
      </c>
      <c r="BL199" s="14" t="s">
        <v>237</v>
      </c>
      <c r="BM199" s="154" t="s">
        <v>423</v>
      </c>
    </row>
    <row r="200" spans="1:65" s="2" customFormat="1" ht="16.5" customHeight="1">
      <c r="A200" s="27"/>
      <c r="B200" s="143"/>
      <c r="C200" s="144" t="s">
        <v>319</v>
      </c>
      <c r="D200" s="144" t="s">
        <v>134</v>
      </c>
      <c r="E200" s="145" t="s">
        <v>424</v>
      </c>
      <c r="F200" s="146" t="s">
        <v>425</v>
      </c>
      <c r="G200" s="147" t="s">
        <v>250</v>
      </c>
      <c r="H200" s="148">
        <v>24</v>
      </c>
      <c r="I200" s="149"/>
      <c r="J200" s="149">
        <f t="shared" si="20"/>
        <v>0</v>
      </c>
      <c r="K200" s="146" t="s">
        <v>216</v>
      </c>
      <c r="L200" s="28"/>
      <c r="M200" s="150" t="s">
        <v>1</v>
      </c>
      <c r="N200" s="151" t="s">
        <v>46</v>
      </c>
      <c r="O200" s="152">
        <v>0</v>
      </c>
      <c r="P200" s="152">
        <f t="shared" si="21"/>
        <v>0</v>
      </c>
      <c r="Q200" s="152">
        <v>0</v>
      </c>
      <c r="R200" s="152">
        <f t="shared" si="22"/>
        <v>0</v>
      </c>
      <c r="S200" s="152">
        <v>0</v>
      </c>
      <c r="T200" s="153">
        <f t="shared" si="2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54" t="s">
        <v>237</v>
      </c>
      <c r="AT200" s="154" t="s">
        <v>134</v>
      </c>
      <c r="AU200" s="154" t="s">
        <v>89</v>
      </c>
      <c r="AY200" s="14" t="s">
        <v>131</v>
      </c>
      <c r="BE200" s="155">
        <f t="shared" si="24"/>
        <v>0</v>
      </c>
      <c r="BF200" s="155">
        <f t="shared" si="25"/>
        <v>0</v>
      </c>
      <c r="BG200" s="155">
        <f t="shared" si="26"/>
        <v>0</v>
      </c>
      <c r="BH200" s="155">
        <f t="shared" si="27"/>
        <v>0</v>
      </c>
      <c r="BI200" s="155">
        <f t="shared" si="28"/>
        <v>0</v>
      </c>
      <c r="BJ200" s="14" t="s">
        <v>85</v>
      </c>
      <c r="BK200" s="155">
        <f t="shared" si="29"/>
        <v>0</v>
      </c>
      <c r="BL200" s="14" t="s">
        <v>237</v>
      </c>
      <c r="BM200" s="154" t="s">
        <v>426</v>
      </c>
    </row>
    <row r="201" spans="1:65" s="2" customFormat="1" ht="16.5" customHeight="1">
      <c r="A201" s="27"/>
      <c r="B201" s="143"/>
      <c r="C201" s="144" t="s">
        <v>427</v>
      </c>
      <c r="D201" s="144" t="s">
        <v>134</v>
      </c>
      <c r="E201" s="145" t="s">
        <v>428</v>
      </c>
      <c r="F201" s="146" t="s">
        <v>429</v>
      </c>
      <c r="G201" s="147" t="s">
        <v>250</v>
      </c>
      <c r="H201" s="148">
        <v>1</v>
      </c>
      <c r="I201" s="149"/>
      <c r="J201" s="149">
        <f t="shared" si="20"/>
        <v>0</v>
      </c>
      <c r="K201" s="146" t="s">
        <v>1</v>
      </c>
      <c r="L201" s="28"/>
      <c r="M201" s="150" t="s">
        <v>1</v>
      </c>
      <c r="N201" s="151" t="s">
        <v>46</v>
      </c>
      <c r="O201" s="152">
        <v>0</v>
      </c>
      <c r="P201" s="152">
        <f t="shared" si="21"/>
        <v>0</v>
      </c>
      <c r="Q201" s="152">
        <v>0</v>
      </c>
      <c r="R201" s="152">
        <f t="shared" si="22"/>
        <v>0</v>
      </c>
      <c r="S201" s="152">
        <v>0</v>
      </c>
      <c r="T201" s="153">
        <f t="shared" si="2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54" t="s">
        <v>237</v>
      </c>
      <c r="AT201" s="154" t="s">
        <v>134</v>
      </c>
      <c r="AU201" s="154" t="s">
        <v>89</v>
      </c>
      <c r="AY201" s="14" t="s">
        <v>131</v>
      </c>
      <c r="BE201" s="155">
        <f t="shared" si="24"/>
        <v>0</v>
      </c>
      <c r="BF201" s="155">
        <f t="shared" si="25"/>
        <v>0</v>
      </c>
      <c r="BG201" s="155">
        <f t="shared" si="26"/>
        <v>0</v>
      </c>
      <c r="BH201" s="155">
        <f t="shared" si="27"/>
        <v>0</v>
      </c>
      <c r="BI201" s="155">
        <f t="shared" si="28"/>
        <v>0</v>
      </c>
      <c r="BJ201" s="14" t="s">
        <v>85</v>
      </c>
      <c r="BK201" s="155">
        <f t="shared" si="29"/>
        <v>0</v>
      </c>
      <c r="BL201" s="14" t="s">
        <v>237</v>
      </c>
      <c r="BM201" s="154" t="s">
        <v>430</v>
      </c>
    </row>
    <row r="202" spans="1:65" s="2" customFormat="1" ht="16.5" customHeight="1">
      <c r="A202" s="27"/>
      <c r="B202" s="143"/>
      <c r="C202" s="144" t="s">
        <v>322</v>
      </c>
      <c r="D202" s="144" t="s">
        <v>134</v>
      </c>
      <c r="E202" s="145" t="s">
        <v>431</v>
      </c>
      <c r="F202" s="146" t="s">
        <v>432</v>
      </c>
      <c r="G202" s="147" t="s">
        <v>296</v>
      </c>
      <c r="H202" s="148">
        <v>1</v>
      </c>
      <c r="I202" s="149"/>
      <c r="J202" s="149">
        <f t="shared" si="20"/>
        <v>0</v>
      </c>
      <c r="K202" s="146" t="s">
        <v>1</v>
      </c>
      <c r="L202" s="28"/>
      <c r="M202" s="150" t="s">
        <v>1</v>
      </c>
      <c r="N202" s="151" t="s">
        <v>46</v>
      </c>
      <c r="O202" s="152">
        <v>0</v>
      </c>
      <c r="P202" s="152">
        <f t="shared" si="21"/>
        <v>0</v>
      </c>
      <c r="Q202" s="152">
        <v>0</v>
      </c>
      <c r="R202" s="152">
        <f t="shared" si="22"/>
        <v>0</v>
      </c>
      <c r="S202" s="152">
        <v>0</v>
      </c>
      <c r="T202" s="153">
        <f t="shared" si="2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54" t="s">
        <v>237</v>
      </c>
      <c r="AT202" s="154" t="s">
        <v>134</v>
      </c>
      <c r="AU202" s="154" t="s">
        <v>89</v>
      </c>
      <c r="AY202" s="14" t="s">
        <v>131</v>
      </c>
      <c r="BE202" s="155">
        <f t="shared" si="24"/>
        <v>0</v>
      </c>
      <c r="BF202" s="155">
        <f t="shared" si="25"/>
        <v>0</v>
      </c>
      <c r="BG202" s="155">
        <f t="shared" si="26"/>
        <v>0</v>
      </c>
      <c r="BH202" s="155">
        <f t="shared" si="27"/>
        <v>0</v>
      </c>
      <c r="BI202" s="155">
        <f t="shared" si="28"/>
        <v>0</v>
      </c>
      <c r="BJ202" s="14" t="s">
        <v>85</v>
      </c>
      <c r="BK202" s="155">
        <f t="shared" si="29"/>
        <v>0</v>
      </c>
      <c r="BL202" s="14" t="s">
        <v>237</v>
      </c>
      <c r="BM202" s="154" t="s">
        <v>433</v>
      </c>
    </row>
    <row r="203" spans="1:65" s="2" customFormat="1" ht="16.5" customHeight="1">
      <c r="A203" s="27"/>
      <c r="B203" s="143"/>
      <c r="C203" s="144" t="s">
        <v>434</v>
      </c>
      <c r="D203" s="144" t="s">
        <v>134</v>
      </c>
      <c r="E203" s="145" t="s">
        <v>435</v>
      </c>
      <c r="F203" s="146" t="s">
        <v>436</v>
      </c>
      <c r="G203" s="147" t="s">
        <v>255</v>
      </c>
      <c r="H203" s="148">
        <v>0.115</v>
      </c>
      <c r="I203" s="149"/>
      <c r="J203" s="149">
        <f t="shared" si="20"/>
        <v>0</v>
      </c>
      <c r="K203" s="146" t="s">
        <v>216</v>
      </c>
      <c r="L203" s="28"/>
      <c r="M203" s="150" t="s">
        <v>1</v>
      </c>
      <c r="N203" s="151" t="s">
        <v>46</v>
      </c>
      <c r="O203" s="152">
        <v>0</v>
      </c>
      <c r="P203" s="152">
        <f t="shared" si="21"/>
        <v>0</v>
      </c>
      <c r="Q203" s="152">
        <v>0</v>
      </c>
      <c r="R203" s="152">
        <f t="shared" si="22"/>
        <v>0</v>
      </c>
      <c r="S203" s="152">
        <v>0</v>
      </c>
      <c r="T203" s="153">
        <f t="shared" si="23"/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54" t="s">
        <v>237</v>
      </c>
      <c r="AT203" s="154" t="s">
        <v>134</v>
      </c>
      <c r="AU203" s="154" t="s">
        <v>89</v>
      </c>
      <c r="AY203" s="14" t="s">
        <v>131</v>
      </c>
      <c r="BE203" s="155">
        <f t="shared" si="24"/>
        <v>0</v>
      </c>
      <c r="BF203" s="155">
        <f t="shared" si="25"/>
        <v>0</v>
      </c>
      <c r="BG203" s="155">
        <f t="shared" si="26"/>
        <v>0</v>
      </c>
      <c r="BH203" s="155">
        <f t="shared" si="27"/>
        <v>0</v>
      </c>
      <c r="BI203" s="155">
        <f t="shared" si="28"/>
        <v>0</v>
      </c>
      <c r="BJ203" s="14" t="s">
        <v>85</v>
      </c>
      <c r="BK203" s="155">
        <f t="shared" si="29"/>
        <v>0</v>
      </c>
      <c r="BL203" s="14" t="s">
        <v>237</v>
      </c>
      <c r="BM203" s="154" t="s">
        <v>437</v>
      </c>
    </row>
    <row r="204" spans="1:65" s="12" customFormat="1" ht="22.9" customHeight="1">
      <c r="B204" s="131"/>
      <c r="D204" s="132" t="s">
        <v>80</v>
      </c>
      <c r="E204" s="141" t="s">
        <v>438</v>
      </c>
      <c r="F204" s="141" t="s">
        <v>439</v>
      </c>
      <c r="J204" s="142">
        <f>BK204</f>
        <v>0</v>
      </c>
      <c r="L204" s="131"/>
      <c r="M204" s="135"/>
      <c r="N204" s="136"/>
      <c r="O204" s="136"/>
      <c r="P204" s="137">
        <f>SUM(P205:P215)</f>
        <v>0</v>
      </c>
      <c r="Q204" s="136"/>
      <c r="R204" s="137">
        <f>SUM(R205:R215)</f>
        <v>0</v>
      </c>
      <c r="S204" s="136"/>
      <c r="T204" s="138">
        <f>SUM(T205:T215)</f>
        <v>0</v>
      </c>
      <c r="AR204" s="132" t="s">
        <v>89</v>
      </c>
      <c r="AT204" s="139" t="s">
        <v>80</v>
      </c>
      <c r="AU204" s="139" t="s">
        <v>85</v>
      </c>
      <c r="AY204" s="132" t="s">
        <v>131</v>
      </c>
      <c r="BK204" s="140">
        <f>SUM(BK205:BK215)</f>
        <v>0</v>
      </c>
    </row>
    <row r="205" spans="1:65" s="2" customFormat="1" ht="16.5" customHeight="1">
      <c r="A205" s="27"/>
      <c r="B205" s="143"/>
      <c r="C205" s="144" t="s">
        <v>327</v>
      </c>
      <c r="D205" s="144" t="s">
        <v>134</v>
      </c>
      <c r="E205" s="145" t="s">
        <v>440</v>
      </c>
      <c r="F205" s="146" t="s">
        <v>441</v>
      </c>
      <c r="G205" s="147" t="s">
        <v>213</v>
      </c>
      <c r="H205" s="148">
        <v>3</v>
      </c>
      <c r="I205" s="149"/>
      <c r="J205" s="149">
        <f t="shared" ref="J205:J215" si="30">ROUND(I205*H205,2)</f>
        <v>0</v>
      </c>
      <c r="K205" s="146" t="s">
        <v>326</v>
      </c>
      <c r="L205" s="28"/>
      <c r="M205" s="150" t="s">
        <v>1</v>
      </c>
      <c r="N205" s="151" t="s">
        <v>46</v>
      </c>
      <c r="O205" s="152">
        <v>0</v>
      </c>
      <c r="P205" s="152">
        <f t="shared" ref="P205:P215" si="31">O205*H205</f>
        <v>0</v>
      </c>
      <c r="Q205" s="152">
        <v>0</v>
      </c>
      <c r="R205" s="152">
        <f t="shared" ref="R205:R215" si="32">Q205*H205</f>
        <v>0</v>
      </c>
      <c r="S205" s="152">
        <v>0</v>
      </c>
      <c r="T205" s="153">
        <f t="shared" ref="T205:T215" si="33"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54" t="s">
        <v>237</v>
      </c>
      <c r="AT205" s="154" t="s">
        <v>134</v>
      </c>
      <c r="AU205" s="154" t="s">
        <v>89</v>
      </c>
      <c r="AY205" s="14" t="s">
        <v>131</v>
      </c>
      <c r="BE205" s="155">
        <f t="shared" ref="BE205:BE215" si="34">IF(N205="základní",J205,0)</f>
        <v>0</v>
      </c>
      <c r="BF205" s="155">
        <f t="shared" ref="BF205:BF215" si="35">IF(N205="snížená",J205,0)</f>
        <v>0</v>
      </c>
      <c r="BG205" s="155">
        <f t="shared" ref="BG205:BG215" si="36">IF(N205="zákl. přenesená",J205,0)</f>
        <v>0</v>
      </c>
      <c r="BH205" s="155">
        <f t="shared" ref="BH205:BH215" si="37">IF(N205="sníž. přenesená",J205,0)</f>
        <v>0</v>
      </c>
      <c r="BI205" s="155">
        <f t="shared" ref="BI205:BI215" si="38">IF(N205="nulová",J205,0)</f>
        <v>0</v>
      </c>
      <c r="BJ205" s="14" t="s">
        <v>85</v>
      </c>
      <c r="BK205" s="155">
        <f t="shared" ref="BK205:BK215" si="39">ROUND(I205*H205,2)</f>
        <v>0</v>
      </c>
      <c r="BL205" s="14" t="s">
        <v>237</v>
      </c>
      <c r="BM205" s="154" t="s">
        <v>442</v>
      </c>
    </row>
    <row r="206" spans="1:65" s="2" customFormat="1" ht="16.5" customHeight="1">
      <c r="A206" s="27"/>
      <c r="B206" s="143"/>
      <c r="C206" s="144" t="s">
        <v>443</v>
      </c>
      <c r="D206" s="144" t="s">
        <v>134</v>
      </c>
      <c r="E206" s="145" t="s">
        <v>444</v>
      </c>
      <c r="F206" s="146" t="s">
        <v>445</v>
      </c>
      <c r="G206" s="147" t="s">
        <v>213</v>
      </c>
      <c r="H206" s="148">
        <v>2</v>
      </c>
      <c r="I206" s="149"/>
      <c r="J206" s="149">
        <f t="shared" si="30"/>
        <v>0</v>
      </c>
      <c r="K206" s="146" t="s">
        <v>326</v>
      </c>
      <c r="L206" s="28"/>
      <c r="M206" s="150" t="s">
        <v>1</v>
      </c>
      <c r="N206" s="151" t="s">
        <v>46</v>
      </c>
      <c r="O206" s="152">
        <v>0</v>
      </c>
      <c r="P206" s="152">
        <f t="shared" si="31"/>
        <v>0</v>
      </c>
      <c r="Q206" s="152">
        <v>0</v>
      </c>
      <c r="R206" s="152">
        <f t="shared" si="32"/>
        <v>0</v>
      </c>
      <c r="S206" s="152">
        <v>0</v>
      </c>
      <c r="T206" s="153">
        <f t="shared" si="33"/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54" t="s">
        <v>237</v>
      </c>
      <c r="AT206" s="154" t="s">
        <v>134</v>
      </c>
      <c r="AU206" s="154" t="s">
        <v>89</v>
      </c>
      <c r="AY206" s="14" t="s">
        <v>131</v>
      </c>
      <c r="BE206" s="155">
        <f t="shared" si="34"/>
        <v>0</v>
      </c>
      <c r="BF206" s="155">
        <f t="shared" si="35"/>
        <v>0</v>
      </c>
      <c r="BG206" s="155">
        <f t="shared" si="36"/>
        <v>0</v>
      </c>
      <c r="BH206" s="155">
        <f t="shared" si="37"/>
        <v>0</v>
      </c>
      <c r="BI206" s="155">
        <f t="shared" si="38"/>
        <v>0</v>
      </c>
      <c r="BJ206" s="14" t="s">
        <v>85</v>
      </c>
      <c r="BK206" s="155">
        <f t="shared" si="39"/>
        <v>0</v>
      </c>
      <c r="BL206" s="14" t="s">
        <v>237</v>
      </c>
      <c r="BM206" s="154" t="s">
        <v>446</v>
      </c>
    </row>
    <row r="207" spans="1:65" s="2" customFormat="1" ht="16.5" customHeight="1">
      <c r="A207" s="27"/>
      <c r="B207" s="143"/>
      <c r="C207" s="164" t="s">
        <v>330</v>
      </c>
      <c r="D207" s="164" t="s">
        <v>278</v>
      </c>
      <c r="E207" s="165" t="s">
        <v>447</v>
      </c>
      <c r="F207" s="166" t="s">
        <v>448</v>
      </c>
      <c r="G207" s="167" t="s">
        <v>213</v>
      </c>
      <c r="H207" s="168">
        <v>1</v>
      </c>
      <c r="I207" s="169"/>
      <c r="J207" s="169">
        <f t="shared" si="30"/>
        <v>0</v>
      </c>
      <c r="K207" s="166" t="s">
        <v>1</v>
      </c>
      <c r="L207" s="170"/>
      <c r="M207" s="171" t="s">
        <v>1</v>
      </c>
      <c r="N207" s="172" t="s">
        <v>46</v>
      </c>
      <c r="O207" s="152">
        <v>0</v>
      </c>
      <c r="P207" s="152">
        <f t="shared" si="31"/>
        <v>0</v>
      </c>
      <c r="Q207" s="152">
        <v>0</v>
      </c>
      <c r="R207" s="152">
        <f t="shared" si="32"/>
        <v>0</v>
      </c>
      <c r="S207" s="152">
        <v>0</v>
      </c>
      <c r="T207" s="153">
        <f t="shared" si="33"/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54" t="s">
        <v>265</v>
      </c>
      <c r="AT207" s="154" t="s">
        <v>278</v>
      </c>
      <c r="AU207" s="154" t="s">
        <v>89</v>
      </c>
      <c r="AY207" s="14" t="s">
        <v>131</v>
      </c>
      <c r="BE207" s="155">
        <f t="shared" si="34"/>
        <v>0</v>
      </c>
      <c r="BF207" s="155">
        <f t="shared" si="35"/>
        <v>0</v>
      </c>
      <c r="BG207" s="155">
        <f t="shared" si="36"/>
        <v>0</v>
      </c>
      <c r="BH207" s="155">
        <f t="shared" si="37"/>
        <v>0</v>
      </c>
      <c r="BI207" s="155">
        <f t="shared" si="38"/>
        <v>0</v>
      </c>
      <c r="BJ207" s="14" t="s">
        <v>85</v>
      </c>
      <c r="BK207" s="155">
        <f t="shared" si="39"/>
        <v>0</v>
      </c>
      <c r="BL207" s="14" t="s">
        <v>237</v>
      </c>
      <c r="BM207" s="154" t="s">
        <v>449</v>
      </c>
    </row>
    <row r="208" spans="1:65" s="2" customFormat="1" ht="16.5" customHeight="1">
      <c r="A208" s="27"/>
      <c r="B208" s="143"/>
      <c r="C208" s="164" t="s">
        <v>450</v>
      </c>
      <c r="D208" s="164" t="s">
        <v>278</v>
      </c>
      <c r="E208" s="165" t="s">
        <v>451</v>
      </c>
      <c r="F208" s="166" t="s">
        <v>452</v>
      </c>
      <c r="G208" s="167" t="s">
        <v>213</v>
      </c>
      <c r="H208" s="168">
        <v>1</v>
      </c>
      <c r="I208" s="169"/>
      <c r="J208" s="169">
        <f t="shared" si="30"/>
        <v>0</v>
      </c>
      <c r="K208" s="166" t="s">
        <v>1</v>
      </c>
      <c r="L208" s="170"/>
      <c r="M208" s="171" t="s">
        <v>1</v>
      </c>
      <c r="N208" s="172" t="s">
        <v>46</v>
      </c>
      <c r="O208" s="152">
        <v>0</v>
      </c>
      <c r="P208" s="152">
        <f t="shared" si="31"/>
        <v>0</v>
      </c>
      <c r="Q208" s="152">
        <v>0</v>
      </c>
      <c r="R208" s="152">
        <f t="shared" si="32"/>
        <v>0</v>
      </c>
      <c r="S208" s="152">
        <v>0</v>
      </c>
      <c r="T208" s="153">
        <f t="shared" si="33"/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54" t="s">
        <v>265</v>
      </c>
      <c r="AT208" s="154" t="s">
        <v>278</v>
      </c>
      <c r="AU208" s="154" t="s">
        <v>89</v>
      </c>
      <c r="AY208" s="14" t="s">
        <v>131</v>
      </c>
      <c r="BE208" s="155">
        <f t="shared" si="34"/>
        <v>0</v>
      </c>
      <c r="BF208" s="155">
        <f t="shared" si="35"/>
        <v>0</v>
      </c>
      <c r="BG208" s="155">
        <f t="shared" si="36"/>
        <v>0</v>
      </c>
      <c r="BH208" s="155">
        <f t="shared" si="37"/>
        <v>0</v>
      </c>
      <c r="BI208" s="155">
        <f t="shared" si="38"/>
        <v>0</v>
      </c>
      <c r="BJ208" s="14" t="s">
        <v>85</v>
      </c>
      <c r="BK208" s="155">
        <f t="shared" si="39"/>
        <v>0</v>
      </c>
      <c r="BL208" s="14" t="s">
        <v>237</v>
      </c>
      <c r="BM208" s="154" t="s">
        <v>453</v>
      </c>
    </row>
    <row r="209" spans="1:65" s="2" customFormat="1" ht="16.5" customHeight="1">
      <c r="A209" s="27"/>
      <c r="B209" s="143"/>
      <c r="C209" s="164" t="s">
        <v>334</v>
      </c>
      <c r="D209" s="164" t="s">
        <v>278</v>
      </c>
      <c r="E209" s="165" t="s">
        <v>454</v>
      </c>
      <c r="F209" s="166" t="s">
        <v>455</v>
      </c>
      <c r="G209" s="167" t="s">
        <v>213</v>
      </c>
      <c r="H209" s="168">
        <v>8</v>
      </c>
      <c r="I209" s="169"/>
      <c r="J209" s="169">
        <f t="shared" si="30"/>
        <v>0</v>
      </c>
      <c r="K209" s="166" t="s">
        <v>1</v>
      </c>
      <c r="L209" s="170"/>
      <c r="M209" s="171" t="s">
        <v>1</v>
      </c>
      <c r="N209" s="172" t="s">
        <v>46</v>
      </c>
      <c r="O209" s="152">
        <v>0</v>
      </c>
      <c r="P209" s="152">
        <f t="shared" si="31"/>
        <v>0</v>
      </c>
      <c r="Q209" s="152">
        <v>0</v>
      </c>
      <c r="R209" s="152">
        <f t="shared" si="32"/>
        <v>0</v>
      </c>
      <c r="S209" s="152">
        <v>0</v>
      </c>
      <c r="T209" s="153">
        <f t="shared" si="33"/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54" t="s">
        <v>265</v>
      </c>
      <c r="AT209" s="154" t="s">
        <v>278</v>
      </c>
      <c r="AU209" s="154" t="s">
        <v>89</v>
      </c>
      <c r="AY209" s="14" t="s">
        <v>131</v>
      </c>
      <c r="BE209" s="155">
        <f t="shared" si="34"/>
        <v>0</v>
      </c>
      <c r="BF209" s="155">
        <f t="shared" si="35"/>
        <v>0</v>
      </c>
      <c r="BG209" s="155">
        <f t="shared" si="36"/>
        <v>0</v>
      </c>
      <c r="BH209" s="155">
        <f t="shared" si="37"/>
        <v>0</v>
      </c>
      <c r="BI209" s="155">
        <f t="shared" si="38"/>
        <v>0</v>
      </c>
      <c r="BJ209" s="14" t="s">
        <v>85</v>
      </c>
      <c r="BK209" s="155">
        <f t="shared" si="39"/>
        <v>0</v>
      </c>
      <c r="BL209" s="14" t="s">
        <v>237</v>
      </c>
      <c r="BM209" s="154" t="s">
        <v>456</v>
      </c>
    </row>
    <row r="210" spans="1:65" s="2" customFormat="1" ht="16.5" customHeight="1">
      <c r="A210" s="27"/>
      <c r="B210" s="143"/>
      <c r="C210" s="144" t="s">
        <v>457</v>
      </c>
      <c r="D210" s="144" t="s">
        <v>134</v>
      </c>
      <c r="E210" s="145" t="s">
        <v>458</v>
      </c>
      <c r="F210" s="146" t="s">
        <v>459</v>
      </c>
      <c r="G210" s="147" t="s">
        <v>213</v>
      </c>
      <c r="H210" s="148">
        <v>3</v>
      </c>
      <c r="I210" s="149"/>
      <c r="J210" s="149">
        <f t="shared" si="30"/>
        <v>0</v>
      </c>
      <c r="K210" s="146" t="s">
        <v>216</v>
      </c>
      <c r="L210" s="28"/>
      <c r="M210" s="150" t="s">
        <v>1</v>
      </c>
      <c r="N210" s="151" t="s">
        <v>46</v>
      </c>
      <c r="O210" s="152">
        <v>0</v>
      </c>
      <c r="P210" s="152">
        <f t="shared" si="31"/>
        <v>0</v>
      </c>
      <c r="Q210" s="152">
        <v>0</v>
      </c>
      <c r="R210" s="152">
        <f t="shared" si="32"/>
        <v>0</v>
      </c>
      <c r="S210" s="152">
        <v>0</v>
      </c>
      <c r="T210" s="153">
        <f t="shared" si="33"/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54" t="s">
        <v>237</v>
      </c>
      <c r="AT210" s="154" t="s">
        <v>134</v>
      </c>
      <c r="AU210" s="154" t="s">
        <v>89</v>
      </c>
      <c r="AY210" s="14" t="s">
        <v>131</v>
      </c>
      <c r="BE210" s="155">
        <f t="shared" si="34"/>
        <v>0</v>
      </c>
      <c r="BF210" s="155">
        <f t="shared" si="35"/>
        <v>0</v>
      </c>
      <c r="BG210" s="155">
        <f t="shared" si="36"/>
        <v>0</v>
      </c>
      <c r="BH210" s="155">
        <f t="shared" si="37"/>
        <v>0</v>
      </c>
      <c r="BI210" s="155">
        <f t="shared" si="38"/>
        <v>0</v>
      </c>
      <c r="BJ210" s="14" t="s">
        <v>85</v>
      </c>
      <c r="BK210" s="155">
        <f t="shared" si="39"/>
        <v>0</v>
      </c>
      <c r="BL210" s="14" t="s">
        <v>237</v>
      </c>
      <c r="BM210" s="154" t="s">
        <v>460</v>
      </c>
    </row>
    <row r="211" spans="1:65" s="2" customFormat="1" ht="16.5" customHeight="1">
      <c r="A211" s="27"/>
      <c r="B211" s="143"/>
      <c r="C211" s="164" t="s">
        <v>337</v>
      </c>
      <c r="D211" s="164" t="s">
        <v>278</v>
      </c>
      <c r="E211" s="165" t="s">
        <v>461</v>
      </c>
      <c r="F211" s="166" t="s">
        <v>462</v>
      </c>
      <c r="G211" s="167" t="s">
        <v>213</v>
      </c>
      <c r="H211" s="168">
        <v>2</v>
      </c>
      <c r="I211" s="169"/>
      <c r="J211" s="169">
        <f t="shared" si="30"/>
        <v>0</v>
      </c>
      <c r="K211" s="166" t="s">
        <v>216</v>
      </c>
      <c r="L211" s="170"/>
      <c r="M211" s="171" t="s">
        <v>1</v>
      </c>
      <c r="N211" s="172" t="s">
        <v>46</v>
      </c>
      <c r="O211" s="152">
        <v>0</v>
      </c>
      <c r="P211" s="152">
        <f t="shared" si="31"/>
        <v>0</v>
      </c>
      <c r="Q211" s="152">
        <v>0</v>
      </c>
      <c r="R211" s="152">
        <f t="shared" si="32"/>
        <v>0</v>
      </c>
      <c r="S211" s="152">
        <v>0</v>
      </c>
      <c r="T211" s="153">
        <f t="shared" si="33"/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54" t="s">
        <v>265</v>
      </c>
      <c r="AT211" s="154" t="s">
        <v>278</v>
      </c>
      <c r="AU211" s="154" t="s">
        <v>89</v>
      </c>
      <c r="AY211" s="14" t="s">
        <v>131</v>
      </c>
      <c r="BE211" s="155">
        <f t="shared" si="34"/>
        <v>0</v>
      </c>
      <c r="BF211" s="155">
        <f t="shared" si="35"/>
        <v>0</v>
      </c>
      <c r="BG211" s="155">
        <f t="shared" si="36"/>
        <v>0</v>
      </c>
      <c r="BH211" s="155">
        <f t="shared" si="37"/>
        <v>0</v>
      </c>
      <c r="BI211" s="155">
        <f t="shared" si="38"/>
        <v>0</v>
      </c>
      <c r="BJ211" s="14" t="s">
        <v>85</v>
      </c>
      <c r="BK211" s="155">
        <f t="shared" si="39"/>
        <v>0</v>
      </c>
      <c r="BL211" s="14" t="s">
        <v>237</v>
      </c>
      <c r="BM211" s="154" t="s">
        <v>463</v>
      </c>
    </row>
    <row r="212" spans="1:65" s="2" customFormat="1" ht="16.5" customHeight="1">
      <c r="A212" s="27"/>
      <c r="B212" s="143"/>
      <c r="C212" s="164" t="s">
        <v>464</v>
      </c>
      <c r="D212" s="164" t="s">
        <v>278</v>
      </c>
      <c r="E212" s="165" t="s">
        <v>465</v>
      </c>
      <c r="F212" s="166" t="s">
        <v>466</v>
      </c>
      <c r="G212" s="167" t="s">
        <v>213</v>
      </c>
      <c r="H212" s="168">
        <v>1</v>
      </c>
      <c r="I212" s="169"/>
      <c r="J212" s="169">
        <f t="shared" si="30"/>
        <v>0</v>
      </c>
      <c r="K212" s="166" t="s">
        <v>216</v>
      </c>
      <c r="L212" s="170"/>
      <c r="M212" s="171" t="s">
        <v>1</v>
      </c>
      <c r="N212" s="172" t="s">
        <v>46</v>
      </c>
      <c r="O212" s="152">
        <v>0</v>
      </c>
      <c r="P212" s="152">
        <f t="shared" si="31"/>
        <v>0</v>
      </c>
      <c r="Q212" s="152">
        <v>0</v>
      </c>
      <c r="R212" s="152">
        <f t="shared" si="32"/>
        <v>0</v>
      </c>
      <c r="S212" s="152">
        <v>0</v>
      </c>
      <c r="T212" s="153">
        <f t="shared" si="33"/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54" t="s">
        <v>265</v>
      </c>
      <c r="AT212" s="154" t="s">
        <v>278</v>
      </c>
      <c r="AU212" s="154" t="s">
        <v>89</v>
      </c>
      <c r="AY212" s="14" t="s">
        <v>131</v>
      </c>
      <c r="BE212" s="155">
        <f t="shared" si="34"/>
        <v>0</v>
      </c>
      <c r="BF212" s="155">
        <f t="shared" si="35"/>
        <v>0</v>
      </c>
      <c r="BG212" s="155">
        <f t="shared" si="36"/>
        <v>0</v>
      </c>
      <c r="BH212" s="155">
        <f t="shared" si="37"/>
        <v>0</v>
      </c>
      <c r="BI212" s="155">
        <f t="shared" si="38"/>
        <v>0</v>
      </c>
      <c r="BJ212" s="14" t="s">
        <v>85</v>
      </c>
      <c r="BK212" s="155">
        <f t="shared" si="39"/>
        <v>0</v>
      </c>
      <c r="BL212" s="14" t="s">
        <v>237</v>
      </c>
      <c r="BM212" s="154" t="s">
        <v>467</v>
      </c>
    </row>
    <row r="213" spans="1:65" s="2" customFormat="1" ht="16.5" customHeight="1">
      <c r="A213" s="27"/>
      <c r="B213" s="143"/>
      <c r="C213" s="144" t="s">
        <v>341</v>
      </c>
      <c r="D213" s="144" t="s">
        <v>134</v>
      </c>
      <c r="E213" s="145" t="s">
        <v>468</v>
      </c>
      <c r="F213" s="146" t="s">
        <v>469</v>
      </c>
      <c r="G213" s="147" t="s">
        <v>213</v>
      </c>
      <c r="H213" s="148">
        <v>9</v>
      </c>
      <c r="I213" s="149"/>
      <c r="J213" s="149">
        <f t="shared" si="30"/>
        <v>0</v>
      </c>
      <c r="K213" s="146" t="s">
        <v>231</v>
      </c>
      <c r="L213" s="28"/>
      <c r="M213" s="150" t="s">
        <v>1</v>
      </c>
      <c r="N213" s="151" t="s">
        <v>46</v>
      </c>
      <c r="O213" s="152">
        <v>0</v>
      </c>
      <c r="P213" s="152">
        <f t="shared" si="31"/>
        <v>0</v>
      </c>
      <c r="Q213" s="152">
        <v>0</v>
      </c>
      <c r="R213" s="152">
        <f t="shared" si="32"/>
        <v>0</v>
      </c>
      <c r="S213" s="152">
        <v>0</v>
      </c>
      <c r="T213" s="153">
        <f t="shared" si="33"/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54" t="s">
        <v>237</v>
      </c>
      <c r="AT213" s="154" t="s">
        <v>134</v>
      </c>
      <c r="AU213" s="154" t="s">
        <v>89</v>
      </c>
      <c r="AY213" s="14" t="s">
        <v>131</v>
      </c>
      <c r="BE213" s="155">
        <f t="shared" si="34"/>
        <v>0</v>
      </c>
      <c r="BF213" s="155">
        <f t="shared" si="35"/>
        <v>0</v>
      </c>
      <c r="BG213" s="155">
        <f t="shared" si="36"/>
        <v>0</v>
      </c>
      <c r="BH213" s="155">
        <f t="shared" si="37"/>
        <v>0</v>
      </c>
      <c r="BI213" s="155">
        <f t="shared" si="38"/>
        <v>0</v>
      </c>
      <c r="BJ213" s="14" t="s">
        <v>85</v>
      </c>
      <c r="BK213" s="155">
        <f t="shared" si="39"/>
        <v>0</v>
      </c>
      <c r="BL213" s="14" t="s">
        <v>237</v>
      </c>
      <c r="BM213" s="154" t="s">
        <v>470</v>
      </c>
    </row>
    <row r="214" spans="1:65" s="2" customFormat="1" ht="16.5" customHeight="1">
      <c r="A214" s="27"/>
      <c r="B214" s="143"/>
      <c r="C214" s="144" t="s">
        <v>471</v>
      </c>
      <c r="D214" s="144" t="s">
        <v>134</v>
      </c>
      <c r="E214" s="145" t="s">
        <v>472</v>
      </c>
      <c r="F214" s="146" t="s">
        <v>473</v>
      </c>
      <c r="G214" s="147" t="s">
        <v>213</v>
      </c>
      <c r="H214" s="148">
        <v>9</v>
      </c>
      <c r="I214" s="149"/>
      <c r="J214" s="149">
        <f t="shared" si="30"/>
        <v>0</v>
      </c>
      <c r="K214" s="146" t="s">
        <v>326</v>
      </c>
      <c r="L214" s="28"/>
      <c r="M214" s="150" t="s">
        <v>1</v>
      </c>
      <c r="N214" s="151" t="s">
        <v>46</v>
      </c>
      <c r="O214" s="152">
        <v>0</v>
      </c>
      <c r="P214" s="152">
        <f t="shared" si="31"/>
        <v>0</v>
      </c>
      <c r="Q214" s="152">
        <v>0</v>
      </c>
      <c r="R214" s="152">
        <f t="shared" si="32"/>
        <v>0</v>
      </c>
      <c r="S214" s="152">
        <v>0</v>
      </c>
      <c r="T214" s="153">
        <f t="shared" si="33"/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54" t="s">
        <v>237</v>
      </c>
      <c r="AT214" s="154" t="s">
        <v>134</v>
      </c>
      <c r="AU214" s="154" t="s">
        <v>89</v>
      </c>
      <c r="AY214" s="14" t="s">
        <v>131</v>
      </c>
      <c r="BE214" s="155">
        <f t="shared" si="34"/>
        <v>0</v>
      </c>
      <c r="BF214" s="155">
        <f t="shared" si="35"/>
        <v>0</v>
      </c>
      <c r="BG214" s="155">
        <f t="shared" si="36"/>
        <v>0</v>
      </c>
      <c r="BH214" s="155">
        <f t="shared" si="37"/>
        <v>0</v>
      </c>
      <c r="BI214" s="155">
        <f t="shared" si="38"/>
        <v>0</v>
      </c>
      <c r="BJ214" s="14" t="s">
        <v>85</v>
      </c>
      <c r="BK214" s="155">
        <f t="shared" si="39"/>
        <v>0</v>
      </c>
      <c r="BL214" s="14" t="s">
        <v>237</v>
      </c>
      <c r="BM214" s="154" t="s">
        <v>474</v>
      </c>
    </row>
    <row r="215" spans="1:65" s="2" customFormat="1" ht="16.5" customHeight="1">
      <c r="A215" s="27"/>
      <c r="B215" s="143"/>
      <c r="C215" s="144" t="s">
        <v>344</v>
      </c>
      <c r="D215" s="144" t="s">
        <v>134</v>
      </c>
      <c r="E215" s="145" t="s">
        <v>475</v>
      </c>
      <c r="F215" s="146" t="s">
        <v>476</v>
      </c>
      <c r="G215" s="147" t="s">
        <v>255</v>
      </c>
      <c r="H215" s="148">
        <v>7.0000000000000001E-3</v>
      </c>
      <c r="I215" s="149"/>
      <c r="J215" s="149">
        <f t="shared" si="30"/>
        <v>0</v>
      </c>
      <c r="K215" s="146" t="s">
        <v>216</v>
      </c>
      <c r="L215" s="28"/>
      <c r="M215" s="150" t="s">
        <v>1</v>
      </c>
      <c r="N215" s="151" t="s">
        <v>46</v>
      </c>
      <c r="O215" s="152">
        <v>0</v>
      </c>
      <c r="P215" s="152">
        <f t="shared" si="31"/>
        <v>0</v>
      </c>
      <c r="Q215" s="152">
        <v>0</v>
      </c>
      <c r="R215" s="152">
        <f t="shared" si="32"/>
        <v>0</v>
      </c>
      <c r="S215" s="152">
        <v>0</v>
      </c>
      <c r="T215" s="153">
        <f t="shared" si="33"/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54" t="s">
        <v>237</v>
      </c>
      <c r="AT215" s="154" t="s">
        <v>134</v>
      </c>
      <c r="AU215" s="154" t="s">
        <v>89</v>
      </c>
      <c r="AY215" s="14" t="s">
        <v>131</v>
      </c>
      <c r="BE215" s="155">
        <f t="shared" si="34"/>
        <v>0</v>
      </c>
      <c r="BF215" s="155">
        <f t="shared" si="35"/>
        <v>0</v>
      </c>
      <c r="BG215" s="155">
        <f t="shared" si="36"/>
        <v>0</v>
      </c>
      <c r="BH215" s="155">
        <f t="shared" si="37"/>
        <v>0</v>
      </c>
      <c r="BI215" s="155">
        <f t="shared" si="38"/>
        <v>0</v>
      </c>
      <c r="BJ215" s="14" t="s">
        <v>85</v>
      </c>
      <c r="BK215" s="155">
        <f t="shared" si="39"/>
        <v>0</v>
      </c>
      <c r="BL215" s="14" t="s">
        <v>237</v>
      </c>
      <c r="BM215" s="154" t="s">
        <v>477</v>
      </c>
    </row>
    <row r="216" spans="1:65" s="12" customFormat="1" ht="22.9" customHeight="1">
      <c r="B216" s="131"/>
      <c r="D216" s="132" t="s">
        <v>80</v>
      </c>
      <c r="E216" s="141" t="s">
        <v>478</v>
      </c>
      <c r="F216" s="141" t="s">
        <v>479</v>
      </c>
      <c r="J216" s="142">
        <f>BK216</f>
        <v>0</v>
      </c>
      <c r="L216" s="131"/>
      <c r="M216" s="135"/>
      <c r="N216" s="136"/>
      <c r="O216" s="136"/>
      <c r="P216" s="137">
        <f>SUM(P217:P227)</f>
        <v>0</v>
      </c>
      <c r="Q216" s="136"/>
      <c r="R216" s="137">
        <f>SUM(R217:R227)</f>
        <v>0</v>
      </c>
      <c r="S216" s="136"/>
      <c r="T216" s="138">
        <f>SUM(T217:T227)</f>
        <v>0</v>
      </c>
      <c r="AR216" s="132" t="s">
        <v>89</v>
      </c>
      <c r="AT216" s="139" t="s">
        <v>80</v>
      </c>
      <c r="AU216" s="139" t="s">
        <v>85</v>
      </c>
      <c r="AY216" s="132" t="s">
        <v>131</v>
      </c>
      <c r="BK216" s="140">
        <f>SUM(BK217:BK227)</f>
        <v>0</v>
      </c>
    </row>
    <row r="217" spans="1:65" s="2" customFormat="1" ht="16.5" customHeight="1">
      <c r="A217" s="27"/>
      <c r="B217" s="143"/>
      <c r="C217" s="144" t="s">
        <v>480</v>
      </c>
      <c r="D217" s="144" t="s">
        <v>134</v>
      </c>
      <c r="E217" s="145" t="s">
        <v>481</v>
      </c>
      <c r="F217" s="146" t="s">
        <v>482</v>
      </c>
      <c r="G217" s="147" t="s">
        <v>213</v>
      </c>
      <c r="H217" s="148">
        <v>18</v>
      </c>
      <c r="I217" s="149"/>
      <c r="J217" s="149">
        <f t="shared" ref="J217:J227" si="40">ROUND(I217*H217,2)</f>
        <v>0</v>
      </c>
      <c r="K217" s="146" t="s">
        <v>326</v>
      </c>
      <c r="L217" s="28"/>
      <c r="M217" s="150" t="s">
        <v>1</v>
      </c>
      <c r="N217" s="151" t="s">
        <v>46</v>
      </c>
      <c r="O217" s="152">
        <v>0</v>
      </c>
      <c r="P217" s="152">
        <f t="shared" ref="P217:P227" si="41">O217*H217</f>
        <v>0</v>
      </c>
      <c r="Q217" s="152">
        <v>0</v>
      </c>
      <c r="R217" s="152">
        <f t="shared" ref="R217:R227" si="42">Q217*H217</f>
        <v>0</v>
      </c>
      <c r="S217" s="152">
        <v>0</v>
      </c>
      <c r="T217" s="153">
        <f t="shared" ref="T217:T227" si="43"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54" t="s">
        <v>237</v>
      </c>
      <c r="AT217" s="154" t="s">
        <v>134</v>
      </c>
      <c r="AU217" s="154" t="s">
        <v>89</v>
      </c>
      <c r="AY217" s="14" t="s">
        <v>131</v>
      </c>
      <c r="BE217" s="155">
        <f t="shared" ref="BE217:BE227" si="44">IF(N217="základní",J217,0)</f>
        <v>0</v>
      </c>
      <c r="BF217" s="155">
        <f t="shared" ref="BF217:BF227" si="45">IF(N217="snížená",J217,0)</f>
        <v>0</v>
      </c>
      <c r="BG217" s="155">
        <f t="shared" ref="BG217:BG227" si="46">IF(N217="zákl. přenesená",J217,0)</f>
        <v>0</v>
      </c>
      <c r="BH217" s="155">
        <f t="shared" ref="BH217:BH227" si="47">IF(N217="sníž. přenesená",J217,0)</f>
        <v>0</v>
      </c>
      <c r="BI217" s="155">
        <f t="shared" ref="BI217:BI227" si="48">IF(N217="nulová",J217,0)</f>
        <v>0</v>
      </c>
      <c r="BJ217" s="14" t="s">
        <v>85</v>
      </c>
      <c r="BK217" s="155">
        <f t="shared" ref="BK217:BK227" si="49">ROUND(I217*H217,2)</f>
        <v>0</v>
      </c>
      <c r="BL217" s="14" t="s">
        <v>237</v>
      </c>
      <c r="BM217" s="154" t="s">
        <v>483</v>
      </c>
    </row>
    <row r="218" spans="1:65" s="2" customFormat="1" ht="16.5" customHeight="1">
      <c r="A218" s="27"/>
      <c r="B218" s="143"/>
      <c r="C218" s="144" t="s">
        <v>348</v>
      </c>
      <c r="D218" s="144" t="s">
        <v>134</v>
      </c>
      <c r="E218" s="145" t="s">
        <v>484</v>
      </c>
      <c r="F218" s="146" t="s">
        <v>485</v>
      </c>
      <c r="G218" s="147" t="s">
        <v>296</v>
      </c>
      <c r="H218" s="148">
        <v>1</v>
      </c>
      <c r="I218" s="149"/>
      <c r="J218" s="149">
        <f t="shared" si="40"/>
        <v>0</v>
      </c>
      <c r="K218" s="146" t="s">
        <v>1</v>
      </c>
      <c r="L218" s="28"/>
      <c r="M218" s="150" t="s">
        <v>1</v>
      </c>
      <c r="N218" s="151" t="s">
        <v>46</v>
      </c>
      <c r="O218" s="152">
        <v>0</v>
      </c>
      <c r="P218" s="152">
        <f t="shared" si="41"/>
        <v>0</v>
      </c>
      <c r="Q218" s="152">
        <v>0</v>
      </c>
      <c r="R218" s="152">
        <f t="shared" si="42"/>
        <v>0</v>
      </c>
      <c r="S218" s="152">
        <v>0</v>
      </c>
      <c r="T218" s="153">
        <f t="shared" si="43"/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R218" s="154" t="s">
        <v>237</v>
      </c>
      <c r="AT218" s="154" t="s">
        <v>134</v>
      </c>
      <c r="AU218" s="154" t="s">
        <v>89</v>
      </c>
      <c r="AY218" s="14" t="s">
        <v>131</v>
      </c>
      <c r="BE218" s="155">
        <f t="shared" si="44"/>
        <v>0</v>
      </c>
      <c r="BF218" s="155">
        <f t="shared" si="45"/>
        <v>0</v>
      </c>
      <c r="BG218" s="155">
        <f t="shared" si="46"/>
        <v>0</v>
      </c>
      <c r="BH218" s="155">
        <f t="shared" si="47"/>
        <v>0</v>
      </c>
      <c r="BI218" s="155">
        <f t="shared" si="48"/>
        <v>0</v>
      </c>
      <c r="BJ218" s="14" t="s">
        <v>85</v>
      </c>
      <c r="BK218" s="155">
        <f t="shared" si="49"/>
        <v>0</v>
      </c>
      <c r="BL218" s="14" t="s">
        <v>237</v>
      </c>
      <c r="BM218" s="154" t="s">
        <v>486</v>
      </c>
    </row>
    <row r="219" spans="1:65" s="2" customFormat="1" ht="16.5" customHeight="1">
      <c r="A219" s="27"/>
      <c r="B219" s="143"/>
      <c r="C219" s="144" t="s">
        <v>487</v>
      </c>
      <c r="D219" s="144" t="s">
        <v>134</v>
      </c>
      <c r="E219" s="145" t="s">
        <v>488</v>
      </c>
      <c r="F219" s="146" t="s">
        <v>489</v>
      </c>
      <c r="G219" s="147" t="s">
        <v>213</v>
      </c>
      <c r="H219" s="148">
        <v>2</v>
      </c>
      <c r="I219" s="149"/>
      <c r="J219" s="149">
        <f t="shared" si="40"/>
        <v>0</v>
      </c>
      <c r="K219" s="146" t="s">
        <v>1</v>
      </c>
      <c r="L219" s="28"/>
      <c r="M219" s="150" t="s">
        <v>1</v>
      </c>
      <c r="N219" s="151" t="s">
        <v>46</v>
      </c>
      <c r="O219" s="152">
        <v>0</v>
      </c>
      <c r="P219" s="152">
        <f t="shared" si="41"/>
        <v>0</v>
      </c>
      <c r="Q219" s="152">
        <v>0</v>
      </c>
      <c r="R219" s="152">
        <f t="shared" si="42"/>
        <v>0</v>
      </c>
      <c r="S219" s="152">
        <v>0</v>
      </c>
      <c r="T219" s="153">
        <f t="shared" si="43"/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54" t="s">
        <v>237</v>
      </c>
      <c r="AT219" s="154" t="s">
        <v>134</v>
      </c>
      <c r="AU219" s="154" t="s">
        <v>89</v>
      </c>
      <c r="AY219" s="14" t="s">
        <v>131</v>
      </c>
      <c r="BE219" s="155">
        <f t="shared" si="44"/>
        <v>0</v>
      </c>
      <c r="BF219" s="155">
        <f t="shared" si="45"/>
        <v>0</v>
      </c>
      <c r="BG219" s="155">
        <f t="shared" si="46"/>
        <v>0</v>
      </c>
      <c r="BH219" s="155">
        <f t="shared" si="47"/>
        <v>0</v>
      </c>
      <c r="BI219" s="155">
        <f t="shared" si="48"/>
        <v>0</v>
      </c>
      <c r="BJ219" s="14" t="s">
        <v>85</v>
      </c>
      <c r="BK219" s="155">
        <f t="shared" si="49"/>
        <v>0</v>
      </c>
      <c r="BL219" s="14" t="s">
        <v>237</v>
      </c>
      <c r="BM219" s="154" t="s">
        <v>490</v>
      </c>
    </row>
    <row r="220" spans="1:65" s="2" customFormat="1" ht="16.5" customHeight="1">
      <c r="A220" s="27"/>
      <c r="B220" s="143"/>
      <c r="C220" s="144" t="s">
        <v>351</v>
      </c>
      <c r="D220" s="144" t="s">
        <v>134</v>
      </c>
      <c r="E220" s="145" t="s">
        <v>491</v>
      </c>
      <c r="F220" s="146" t="s">
        <v>492</v>
      </c>
      <c r="G220" s="147" t="s">
        <v>213</v>
      </c>
      <c r="H220" s="148">
        <v>7</v>
      </c>
      <c r="I220" s="149"/>
      <c r="J220" s="149">
        <f t="shared" si="40"/>
        <v>0</v>
      </c>
      <c r="K220" s="146" t="s">
        <v>1</v>
      </c>
      <c r="L220" s="28"/>
      <c r="M220" s="150" t="s">
        <v>1</v>
      </c>
      <c r="N220" s="151" t="s">
        <v>46</v>
      </c>
      <c r="O220" s="152">
        <v>0</v>
      </c>
      <c r="P220" s="152">
        <f t="shared" si="41"/>
        <v>0</v>
      </c>
      <c r="Q220" s="152">
        <v>0</v>
      </c>
      <c r="R220" s="152">
        <f t="shared" si="42"/>
        <v>0</v>
      </c>
      <c r="S220" s="152">
        <v>0</v>
      </c>
      <c r="T220" s="153">
        <f t="shared" si="43"/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54" t="s">
        <v>237</v>
      </c>
      <c r="AT220" s="154" t="s">
        <v>134</v>
      </c>
      <c r="AU220" s="154" t="s">
        <v>89</v>
      </c>
      <c r="AY220" s="14" t="s">
        <v>131</v>
      </c>
      <c r="BE220" s="155">
        <f t="shared" si="44"/>
        <v>0</v>
      </c>
      <c r="BF220" s="155">
        <f t="shared" si="45"/>
        <v>0</v>
      </c>
      <c r="BG220" s="155">
        <f t="shared" si="46"/>
        <v>0</v>
      </c>
      <c r="BH220" s="155">
        <f t="shared" si="47"/>
        <v>0</v>
      </c>
      <c r="BI220" s="155">
        <f t="shared" si="48"/>
        <v>0</v>
      </c>
      <c r="BJ220" s="14" t="s">
        <v>85</v>
      </c>
      <c r="BK220" s="155">
        <f t="shared" si="49"/>
        <v>0</v>
      </c>
      <c r="BL220" s="14" t="s">
        <v>237</v>
      </c>
      <c r="BM220" s="154" t="s">
        <v>493</v>
      </c>
    </row>
    <row r="221" spans="1:65" s="2" customFormat="1" ht="16.5" customHeight="1">
      <c r="A221" s="27"/>
      <c r="B221" s="143"/>
      <c r="C221" s="164" t="s">
        <v>494</v>
      </c>
      <c r="D221" s="164" t="s">
        <v>278</v>
      </c>
      <c r="E221" s="165" t="s">
        <v>495</v>
      </c>
      <c r="F221" s="166" t="s">
        <v>496</v>
      </c>
      <c r="G221" s="167" t="s">
        <v>213</v>
      </c>
      <c r="H221" s="168">
        <v>1</v>
      </c>
      <c r="I221" s="169"/>
      <c r="J221" s="169">
        <f t="shared" si="40"/>
        <v>0</v>
      </c>
      <c r="K221" s="166" t="s">
        <v>216</v>
      </c>
      <c r="L221" s="170"/>
      <c r="M221" s="171" t="s">
        <v>1</v>
      </c>
      <c r="N221" s="172" t="s">
        <v>46</v>
      </c>
      <c r="O221" s="152">
        <v>0</v>
      </c>
      <c r="P221" s="152">
        <f t="shared" si="41"/>
        <v>0</v>
      </c>
      <c r="Q221" s="152">
        <v>0</v>
      </c>
      <c r="R221" s="152">
        <f t="shared" si="42"/>
        <v>0</v>
      </c>
      <c r="S221" s="152">
        <v>0</v>
      </c>
      <c r="T221" s="153">
        <f t="shared" si="43"/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54" t="s">
        <v>265</v>
      </c>
      <c r="AT221" s="154" t="s">
        <v>278</v>
      </c>
      <c r="AU221" s="154" t="s">
        <v>89</v>
      </c>
      <c r="AY221" s="14" t="s">
        <v>131</v>
      </c>
      <c r="BE221" s="155">
        <f t="shared" si="44"/>
        <v>0</v>
      </c>
      <c r="BF221" s="155">
        <f t="shared" si="45"/>
        <v>0</v>
      </c>
      <c r="BG221" s="155">
        <f t="shared" si="46"/>
        <v>0</v>
      </c>
      <c r="BH221" s="155">
        <f t="shared" si="47"/>
        <v>0</v>
      </c>
      <c r="BI221" s="155">
        <f t="shared" si="48"/>
        <v>0</v>
      </c>
      <c r="BJ221" s="14" t="s">
        <v>85</v>
      </c>
      <c r="BK221" s="155">
        <f t="shared" si="49"/>
        <v>0</v>
      </c>
      <c r="BL221" s="14" t="s">
        <v>237</v>
      </c>
      <c r="BM221" s="154" t="s">
        <v>497</v>
      </c>
    </row>
    <row r="222" spans="1:65" s="2" customFormat="1" ht="16.5" customHeight="1">
      <c r="A222" s="27"/>
      <c r="B222" s="143"/>
      <c r="C222" s="164" t="s">
        <v>355</v>
      </c>
      <c r="D222" s="164" t="s">
        <v>278</v>
      </c>
      <c r="E222" s="165" t="s">
        <v>498</v>
      </c>
      <c r="F222" s="166" t="s">
        <v>499</v>
      </c>
      <c r="G222" s="167" t="s">
        <v>213</v>
      </c>
      <c r="H222" s="168">
        <v>1</v>
      </c>
      <c r="I222" s="169"/>
      <c r="J222" s="169">
        <f t="shared" si="40"/>
        <v>0</v>
      </c>
      <c r="K222" s="166" t="s">
        <v>216</v>
      </c>
      <c r="L222" s="170"/>
      <c r="M222" s="171" t="s">
        <v>1</v>
      </c>
      <c r="N222" s="172" t="s">
        <v>46</v>
      </c>
      <c r="O222" s="152">
        <v>0</v>
      </c>
      <c r="P222" s="152">
        <f t="shared" si="41"/>
        <v>0</v>
      </c>
      <c r="Q222" s="152">
        <v>0</v>
      </c>
      <c r="R222" s="152">
        <f t="shared" si="42"/>
        <v>0</v>
      </c>
      <c r="S222" s="152">
        <v>0</v>
      </c>
      <c r="T222" s="153">
        <f t="shared" si="43"/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54" t="s">
        <v>265</v>
      </c>
      <c r="AT222" s="154" t="s">
        <v>278</v>
      </c>
      <c r="AU222" s="154" t="s">
        <v>89</v>
      </c>
      <c r="AY222" s="14" t="s">
        <v>131</v>
      </c>
      <c r="BE222" s="155">
        <f t="shared" si="44"/>
        <v>0</v>
      </c>
      <c r="BF222" s="155">
        <f t="shared" si="45"/>
        <v>0</v>
      </c>
      <c r="BG222" s="155">
        <f t="shared" si="46"/>
        <v>0</v>
      </c>
      <c r="BH222" s="155">
        <f t="shared" si="47"/>
        <v>0</v>
      </c>
      <c r="BI222" s="155">
        <f t="shared" si="48"/>
        <v>0</v>
      </c>
      <c r="BJ222" s="14" t="s">
        <v>85</v>
      </c>
      <c r="BK222" s="155">
        <f t="shared" si="49"/>
        <v>0</v>
      </c>
      <c r="BL222" s="14" t="s">
        <v>237</v>
      </c>
      <c r="BM222" s="154" t="s">
        <v>500</v>
      </c>
    </row>
    <row r="223" spans="1:65" s="2" customFormat="1" ht="16.5" customHeight="1">
      <c r="A223" s="27"/>
      <c r="B223" s="143"/>
      <c r="C223" s="164" t="s">
        <v>501</v>
      </c>
      <c r="D223" s="164" t="s">
        <v>278</v>
      </c>
      <c r="E223" s="165" t="s">
        <v>502</v>
      </c>
      <c r="F223" s="166" t="s">
        <v>503</v>
      </c>
      <c r="G223" s="167" t="s">
        <v>213</v>
      </c>
      <c r="H223" s="168">
        <v>2</v>
      </c>
      <c r="I223" s="169"/>
      <c r="J223" s="169">
        <f t="shared" si="40"/>
        <v>0</v>
      </c>
      <c r="K223" s="166" t="s">
        <v>216</v>
      </c>
      <c r="L223" s="170"/>
      <c r="M223" s="171" t="s">
        <v>1</v>
      </c>
      <c r="N223" s="172" t="s">
        <v>46</v>
      </c>
      <c r="O223" s="152">
        <v>0</v>
      </c>
      <c r="P223" s="152">
        <f t="shared" si="41"/>
        <v>0</v>
      </c>
      <c r="Q223" s="152">
        <v>0</v>
      </c>
      <c r="R223" s="152">
        <f t="shared" si="42"/>
        <v>0</v>
      </c>
      <c r="S223" s="152">
        <v>0</v>
      </c>
      <c r="T223" s="153">
        <f t="shared" si="43"/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54" t="s">
        <v>265</v>
      </c>
      <c r="AT223" s="154" t="s">
        <v>278</v>
      </c>
      <c r="AU223" s="154" t="s">
        <v>89</v>
      </c>
      <c r="AY223" s="14" t="s">
        <v>131</v>
      </c>
      <c r="BE223" s="155">
        <f t="shared" si="44"/>
        <v>0</v>
      </c>
      <c r="BF223" s="155">
        <f t="shared" si="45"/>
        <v>0</v>
      </c>
      <c r="BG223" s="155">
        <f t="shared" si="46"/>
        <v>0</v>
      </c>
      <c r="BH223" s="155">
        <f t="shared" si="47"/>
        <v>0</v>
      </c>
      <c r="BI223" s="155">
        <f t="shared" si="48"/>
        <v>0</v>
      </c>
      <c r="BJ223" s="14" t="s">
        <v>85</v>
      </c>
      <c r="BK223" s="155">
        <f t="shared" si="49"/>
        <v>0</v>
      </c>
      <c r="BL223" s="14" t="s">
        <v>237</v>
      </c>
      <c r="BM223" s="154" t="s">
        <v>504</v>
      </c>
    </row>
    <row r="224" spans="1:65" s="2" customFormat="1" ht="16.5" customHeight="1">
      <c r="A224" s="27"/>
      <c r="B224" s="143"/>
      <c r="C224" s="164" t="s">
        <v>358</v>
      </c>
      <c r="D224" s="164" t="s">
        <v>278</v>
      </c>
      <c r="E224" s="165" t="s">
        <v>505</v>
      </c>
      <c r="F224" s="166" t="s">
        <v>506</v>
      </c>
      <c r="G224" s="167" t="s">
        <v>213</v>
      </c>
      <c r="H224" s="168">
        <v>4</v>
      </c>
      <c r="I224" s="169"/>
      <c r="J224" s="169">
        <f t="shared" si="40"/>
        <v>0</v>
      </c>
      <c r="K224" s="166" t="s">
        <v>216</v>
      </c>
      <c r="L224" s="170"/>
      <c r="M224" s="171" t="s">
        <v>1</v>
      </c>
      <c r="N224" s="172" t="s">
        <v>46</v>
      </c>
      <c r="O224" s="152">
        <v>0</v>
      </c>
      <c r="P224" s="152">
        <f t="shared" si="41"/>
        <v>0</v>
      </c>
      <c r="Q224" s="152">
        <v>0</v>
      </c>
      <c r="R224" s="152">
        <f t="shared" si="42"/>
        <v>0</v>
      </c>
      <c r="S224" s="152">
        <v>0</v>
      </c>
      <c r="T224" s="153">
        <f t="shared" si="43"/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54" t="s">
        <v>265</v>
      </c>
      <c r="AT224" s="154" t="s">
        <v>278</v>
      </c>
      <c r="AU224" s="154" t="s">
        <v>89</v>
      </c>
      <c r="AY224" s="14" t="s">
        <v>131</v>
      </c>
      <c r="BE224" s="155">
        <f t="shared" si="44"/>
        <v>0</v>
      </c>
      <c r="BF224" s="155">
        <f t="shared" si="45"/>
        <v>0</v>
      </c>
      <c r="BG224" s="155">
        <f t="shared" si="46"/>
        <v>0</v>
      </c>
      <c r="BH224" s="155">
        <f t="shared" si="47"/>
        <v>0</v>
      </c>
      <c r="BI224" s="155">
        <f t="shared" si="48"/>
        <v>0</v>
      </c>
      <c r="BJ224" s="14" t="s">
        <v>85</v>
      </c>
      <c r="BK224" s="155">
        <f t="shared" si="49"/>
        <v>0</v>
      </c>
      <c r="BL224" s="14" t="s">
        <v>237</v>
      </c>
      <c r="BM224" s="154" t="s">
        <v>507</v>
      </c>
    </row>
    <row r="225" spans="1:65" s="2" customFormat="1" ht="16.5" customHeight="1">
      <c r="A225" s="27"/>
      <c r="B225" s="143"/>
      <c r="C225" s="164" t="s">
        <v>508</v>
      </c>
      <c r="D225" s="164" t="s">
        <v>278</v>
      </c>
      <c r="E225" s="165" t="s">
        <v>509</v>
      </c>
      <c r="F225" s="166" t="s">
        <v>510</v>
      </c>
      <c r="G225" s="167" t="s">
        <v>213</v>
      </c>
      <c r="H225" s="168">
        <v>1</v>
      </c>
      <c r="I225" s="169"/>
      <c r="J225" s="169">
        <f t="shared" si="40"/>
        <v>0</v>
      </c>
      <c r="K225" s="166" t="s">
        <v>216</v>
      </c>
      <c r="L225" s="170"/>
      <c r="M225" s="171" t="s">
        <v>1</v>
      </c>
      <c r="N225" s="172" t="s">
        <v>46</v>
      </c>
      <c r="O225" s="152">
        <v>0</v>
      </c>
      <c r="P225" s="152">
        <f t="shared" si="41"/>
        <v>0</v>
      </c>
      <c r="Q225" s="152">
        <v>0</v>
      </c>
      <c r="R225" s="152">
        <f t="shared" si="42"/>
        <v>0</v>
      </c>
      <c r="S225" s="152">
        <v>0</v>
      </c>
      <c r="T225" s="153">
        <f t="shared" si="43"/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54" t="s">
        <v>265</v>
      </c>
      <c r="AT225" s="154" t="s">
        <v>278</v>
      </c>
      <c r="AU225" s="154" t="s">
        <v>89</v>
      </c>
      <c r="AY225" s="14" t="s">
        <v>131</v>
      </c>
      <c r="BE225" s="155">
        <f t="shared" si="44"/>
        <v>0</v>
      </c>
      <c r="BF225" s="155">
        <f t="shared" si="45"/>
        <v>0</v>
      </c>
      <c r="BG225" s="155">
        <f t="shared" si="46"/>
        <v>0</v>
      </c>
      <c r="BH225" s="155">
        <f t="shared" si="47"/>
        <v>0</v>
      </c>
      <c r="BI225" s="155">
        <f t="shared" si="48"/>
        <v>0</v>
      </c>
      <c r="BJ225" s="14" t="s">
        <v>85</v>
      </c>
      <c r="BK225" s="155">
        <f t="shared" si="49"/>
        <v>0</v>
      </c>
      <c r="BL225" s="14" t="s">
        <v>237</v>
      </c>
      <c r="BM225" s="154" t="s">
        <v>511</v>
      </c>
    </row>
    <row r="226" spans="1:65" s="2" customFormat="1" ht="16.5" customHeight="1">
      <c r="A226" s="27"/>
      <c r="B226" s="143"/>
      <c r="C226" s="144" t="s">
        <v>362</v>
      </c>
      <c r="D226" s="144" t="s">
        <v>134</v>
      </c>
      <c r="E226" s="145" t="s">
        <v>512</v>
      </c>
      <c r="F226" s="146" t="s">
        <v>513</v>
      </c>
      <c r="G226" s="147" t="s">
        <v>213</v>
      </c>
      <c r="H226" s="148">
        <v>9</v>
      </c>
      <c r="I226" s="149"/>
      <c r="J226" s="149">
        <f t="shared" si="40"/>
        <v>0</v>
      </c>
      <c r="K226" s="146" t="s">
        <v>326</v>
      </c>
      <c r="L226" s="28"/>
      <c r="M226" s="150" t="s">
        <v>1</v>
      </c>
      <c r="N226" s="151" t="s">
        <v>46</v>
      </c>
      <c r="O226" s="152">
        <v>0</v>
      </c>
      <c r="P226" s="152">
        <f t="shared" si="41"/>
        <v>0</v>
      </c>
      <c r="Q226" s="152">
        <v>0</v>
      </c>
      <c r="R226" s="152">
        <f t="shared" si="42"/>
        <v>0</v>
      </c>
      <c r="S226" s="152">
        <v>0</v>
      </c>
      <c r="T226" s="153">
        <f t="shared" si="43"/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54" t="s">
        <v>237</v>
      </c>
      <c r="AT226" s="154" t="s">
        <v>134</v>
      </c>
      <c r="AU226" s="154" t="s">
        <v>89</v>
      </c>
      <c r="AY226" s="14" t="s">
        <v>131</v>
      </c>
      <c r="BE226" s="155">
        <f t="shared" si="44"/>
        <v>0</v>
      </c>
      <c r="BF226" s="155">
        <f t="shared" si="45"/>
        <v>0</v>
      </c>
      <c r="BG226" s="155">
        <f t="shared" si="46"/>
        <v>0</v>
      </c>
      <c r="BH226" s="155">
        <f t="shared" si="47"/>
        <v>0</v>
      </c>
      <c r="BI226" s="155">
        <f t="shared" si="48"/>
        <v>0</v>
      </c>
      <c r="BJ226" s="14" t="s">
        <v>85</v>
      </c>
      <c r="BK226" s="155">
        <f t="shared" si="49"/>
        <v>0</v>
      </c>
      <c r="BL226" s="14" t="s">
        <v>237</v>
      </c>
      <c r="BM226" s="154" t="s">
        <v>514</v>
      </c>
    </row>
    <row r="227" spans="1:65" s="2" customFormat="1" ht="16.5" customHeight="1">
      <c r="A227" s="27"/>
      <c r="B227" s="143"/>
      <c r="C227" s="144" t="s">
        <v>515</v>
      </c>
      <c r="D227" s="144" t="s">
        <v>134</v>
      </c>
      <c r="E227" s="145" t="s">
        <v>516</v>
      </c>
      <c r="F227" s="146" t="s">
        <v>517</v>
      </c>
      <c r="G227" s="147" t="s">
        <v>255</v>
      </c>
      <c r="H227" s="148">
        <v>0.35199999999999998</v>
      </c>
      <c r="I227" s="149"/>
      <c r="J227" s="149">
        <f t="shared" si="40"/>
        <v>0</v>
      </c>
      <c r="K227" s="146" t="s">
        <v>216</v>
      </c>
      <c r="L227" s="28"/>
      <c r="M227" s="173" t="s">
        <v>1</v>
      </c>
      <c r="N227" s="174" t="s">
        <v>46</v>
      </c>
      <c r="O227" s="175">
        <v>0</v>
      </c>
      <c r="P227" s="175">
        <f t="shared" si="41"/>
        <v>0</v>
      </c>
      <c r="Q227" s="175">
        <v>0</v>
      </c>
      <c r="R227" s="175">
        <f t="shared" si="42"/>
        <v>0</v>
      </c>
      <c r="S227" s="175">
        <v>0</v>
      </c>
      <c r="T227" s="176">
        <f t="shared" si="43"/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54" t="s">
        <v>237</v>
      </c>
      <c r="AT227" s="154" t="s">
        <v>134</v>
      </c>
      <c r="AU227" s="154" t="s">
        <v>89</v>
      </c>
      <c r="AY227" s="14" t="s">
        <v>131</v>
      </c>
      <c r="BE227" s="155">
        <f t="shared" si="44"/>
        <v>0</v>
      </c>
      <c r="BF227" s="155">
        <f t="shared" si="45"/>
        <v>0</v>
      </c>
      <c r="BG227" s="155">
        <f t="shared" si="46"/>
        <v>0</v>
      </c>
      <c r="BH227" s="155">
        <f t="shared" si="47"/>
        <v>0</v>
      </c>
      <c r="BI227" s="155">
        <f t="shared" si="48"/>
        <v>0</v>
      </c>
      <c r="BJ227" s="14" t="s">
        <v>85</v>
      </c>
      <c r="BK227" s="155">
        <f t="shared" si="49"/>
        <v>0</v>
      </c>
      <c r="BL227" s="14" t="s">
        <v>237</v>
      </c>
      <c r="BM227" s="154" t="s">
        <v>518</v>
      </c>
    </row>
    <row r="228" spans="1:65" s="2" customFormat="1" ht="6.95" customHeight="1">
      <c r="A228" s="27"/>
      <c r="B228" s="42"/>
      <c r="C228" s="43"/>
      <c r="D228" s="43"/>
      <c r="E228" s="43"/>
      <c r="F228" s="43"/>
      <c r="G228" s="43"/>
      <c r="H228" s="43"/>
      <c r="I228" s="43"/>
      <c r="J228" s="43"/>
      <c r="K228" s="43"/>
      <c r="L228" s="28"/>
      <c r="M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</row>
  </sheetData>
  <autoFilter ref="C131:K227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rintOptions horizontalCentered="1"/>
  <pageMargins left="0.59055118110236227" right="0.39370078740157483" top="0.78740157480314965" bottom="0.59055118110236227" header="0" footer="0"/>
  <pageSetup paperSize="9" scale="84" fitToHeight="100" orientation="landscape" blackAndWhite="1" r:id="rId1"/>
  <headerFooter>
    <oddFooter>&amp;LSO-01&amp;CStrana &amp;P z &amp;N&amp;RD.1.4.1   VYT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10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1:46" s="1" customFormat="1" ht="24.95" customHeight="1">
      <c r="B4" s="17"/>
      <c r="D4" s="18" t="s">
        <v>99</v>
      </c>
      <c r="L4" s="17"/>
      <c r="M4" s="94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6" t="str">
        <f>'Rekapitulace stavby'!K6</f>
        <v>ŽST KUNČICE POD ONDŘEJNÍKEM OPRAVA PROVOZNÍ BUDOVY</v>
      </c>
      <c r="F7" s="217"/>
      <c r="G7" s="217"/>
      <c r="H7" s="21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7"/>
      <c r="B9" s="28"/>
      <c r="C9" s="27"/>
      <c r="D9" s="27"/>
      <c r="E9" s="216" t="s">
        <v>101</v>
      </c>
      <c r="F9" s="215"/>
      <c r="G9" s="215"/>
      <c r="H9" s="21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3" t="s">
        <v>102</v>
      </c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6.5" customHeight="1">
      <c r="A11" s="27"/>
      <c r="B11" s="28"/>
      <c r="C11" s="27"/>
      <c r="D11" s="27"/>
      <c r="E11" s="177" t="s">
        <v>519</v>
      </c>
      <c r="F11" s="215"/>
      <c r="G11" s="215"/>
      <c r="H11" s="215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>
      <c r="A12" s="27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2" customHeight="1">
      <c r="A13" s="27"/>
      <c r="B13" s="28"/>
      <c r="C13" s="27"/>
      <c r="D13" s="23" t="s">
        <v>16</v>
      </c>
      <c r="E13" s="27"/>
      <c r="F13" s="21" t="s">
        <v>1</v>
      </c>
      <c r="G13" s="27"/>
      <c r="H13" s="27"/>
      <c r="I13" s="23" t="s">
        <v>18</v>
      </c>
      <c r="J13" s="21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3" t="s">
        <v>20</v>
      </c>
      <c r="E14" s="27"/>
      <c r="F14" s="21" t="s">
        <v>38</v>
      </c>
      <c r="G14" s="27"/>
      <c r="H14" s="27"/>
      <c r="I14" s="23" t="s">
        <v>22</v>
      </c>
      <c r="J14" s="50" t="str">
        <f>'Rekapitulace stavby'!AN8</f>
        <v>30. 3. 2020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0.9" customHeight="1">
      <c r="A15" s="27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2" customHeight="1">
      <c r="A16" s="27"/>
      <c r="B16" s="28"/>
      <c r="C16" s="27"/>
      <c r="D16" s="23" t="s">
        <v>28</v>
      </c>
      <c r="E16" s="27"/>
      <c r="F16" s="27"/>
      <c r="G16" s="27"/>
      <c r="H16" s="27"/>
      <c r="I16" s="23" t="s">
        <v>29</v>
      </c>
      <c r="J16" s="21" t="str">
        <f>IF('Rekapitulace stavby'!AN10="","",'Rekapitulace stavby'!AN10)</f>
        <v/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8" customHeight="1">
      <c r="A17" s="27"/>
      <c r="B17" s="28"/>
      <c r="C17" s="27"/>
      <c r="D17" s="27"/>
      <c r="E17" s="21" t="str">
        <f>IF('Rekapitulace stavby'!E11="","",'Rekapitulace stavby'!E11)</f>
        <v>SŽDC, s.o., Ostrava</v>
      </c>
      <c r="F17" s="27"/>
      <c r="G17" s="27"/>
      <c r="H17" s="27"/>
      <c r="I17" s="23" t="s">
        <v>31</v>
      </c>
      <c r="J17" s="21" t="str">
        <f>IF('Rekapitulace stavby'!AN11="","",'Rekapitulace stavby'!AN11)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6.95" customHeight="1">
      <c r="A18" s="27"/>
      <c r="B18" s="28"/>
      <c r="C18" s="27"/>
      <c r="D18" s="27"/>
      <c r="E18" s="27"/>
      <c r="F18" s="27"/>
      <c r="G18" s="27"/>
      <c r="H18" s="27"/>
      <c r="I18" s="27"/>
      <c r="J18" s="27"/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2" customHeight="1">
      <c r="A19" s="27"/>
      <c r="B19" s="28"/>
      <c r="C19" s="27"/>
      <c r="D19" s="23" t="s">
        <v>32</v>
      </c>
      <c r="E19" s="27"/>
      <c r="F19" s="27"/>
      <c r="G19" s="27"/>
      <c r="H19" s="27"/>
      <c r="I19" s="23" t="s">
        <v>29</v>
      </c>
      <c r="J19" s="21" t="str">
        <f>'Rekapitulace stavby'!AN13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8" customHeight="1">
      <c r="A20" s="27"/>
      <c r="B20" s="28"/>
      <c r="C20" s="27"/>
      <c r="D20" s="27"/>
      <c r="E20" s="203" t="str">
        <f>'Rekapitulace stavby'!E14</f>
        <v>Na základě výběrového řízení</v>
      </c>
      <c r="F20" s="203"/>
      <c r="G20" s="203"/>
      <c r="H20" s="203"/>
      <c r="I20" s="23" t="s">
        <v>31</v>
      </c>
      <c r="J20" s="21" t="str">
        <f>'Rekapitulace stavby'!AN14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6.95" customHeight="1">
      <c r="A21" s="27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2" customHeight="1">
      <c r="A22" s="27"/>
      <c r="B22" s="28"/>
      <c r="C22" s="27"/>
      <c r="D22" s="23" t="s">
        <v>34</v>
      </c>
      <c r="E22" s="27"/>
      <c r="F22" s="27"/>
      <c r="G22" s="27"/>
      <c r="H22" s="27"/>
      <c r="I22" s="23" t="s">
        <v>29</v>
      </c>
      <c r="J22" s="21" t="str">
        <f>IF('Rekapitulace stavby'!AN16="","",'Rekapitulace stavby'!AN16)</f>
        <v/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8" customHeight="1">
      <c r="A23" s="27"/>
      <c r="B23" s="28"/>
      <c r="C23" s="27"/>
      <c r="D23" s="27"/>
      <c r="E23" s="21" t="str">
        <f>IF('Rekapitulace stavby'!E17="","",'Rekapitulace stavby'!E17)</f>
        <v>MARPO s.r.o.</v>
      </c>
      <c r="F23" s="27"/>
      <c r="G23" s="27"/>
      <c r="H23" s="27"/>
      <c r="I23" s="23" t="s">
        <v>31</v>
      </c>
      <c r="J23" s="21" t="str">
        <f>IF('Rekapitulace stavby'!AN17="","",'Rekapitulace stavby'!AN17)</f>
        <v/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6.95" customHeight="1">
      <c r="A24" s="27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12" customHeight="1">
      <c r="A25" s="27"/>
      <c r="B25" s="28"/>
      <c r="C25" s="27"/>
      <c r="D25" s="23" t="s">
        <v>37</v>
      </c>
      <c r="E25" s="27"/>
      <c r="F25" s="27"/>
      <c r="G25" s="27"/>
      <c r="H25" s="27"/>
      <c r="I25" s="23" t="s">
        <v>29</v>
      </c>
      <c r="J25" s="21" t="str">
        <f>IF('Rekapitulace stavby'!AN19="","",'Rekapitulace stavby'!AN19)</f>
        <v/>
      </c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8" customHeight="1">
      <c r="A26" s="27"/>
      <c r="B26" s="28"/>
      <c r="C26" s="27"/>
      <c r="D26" s="27"/>
      <c r="E26" s="21" t="str">
        <f>IF('Rekapitulace stavby'!E20="","",'Rekapitulace stavby'!E20)</f>
        <v xml:space="preserve"> </v>
      </c>
      <c r="F26" s="27"/>
      <c r="G26" s="27"/>
      <c r="H26" s="27"/>
      <c r="I26" s="23" t="s">
        <v>31</v>
      </c>
      <c r="J26" s="21" t="str">
        <f>IF('Rekapitulace stavby'!AN20="","",'Rekapitulace stavby'!AN20)</f>
        <v/>
      </c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12" customHeight="1">
      <c r="A28" s="27"/>
      <c r="B28" s="28"/>
      <c r="C28" s="27"/>
      <c r="D28" s="23" t="s">
        <v>39</v>
      </c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8" customFormat="1" ht="83.25" customHeight="1">
      <c r="A29" s="95"/>
      <c r="B29" s="96"/>
      <c r="C29" s="95"/>
      <c r="D29" s="95"/>
      <c r="E29" s="206" t="s">
        <v>40</v>
      </c>
      <c r="F29" s="206"/>
      <c r="G29" s="206"/>
      <c r="H29" s="2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25.35" customHeight="1">
      <c r="A32" s="27"/>
      <c r="B32" s="28"/>
      <c r="C32" s="27"/>
      <c r="D32" s="98" t="s">
        <v>41</v>
      </c>
      <c r="E32" s="27"/>
      <c r="F32" s="27"/>
      <c r="G32" s="27"/>
      <c r="H32" s="27"/>
      <c r="I32" s="27"/>
      <c r="J32" s="66">
        <f>ROUND(J128,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6.95" customHeight="1">
      <c r="A33" s="27"/>
      <c r="B33" s="28"/>
      <c r="C33" s="27"/>
      <c r="D33" s="61"/>
      <c r="E33" s="61"/>
      <c r="F33" s="61"/>
      <c r="G33" s="61"/>
      <c r="H33" s="61"/>
      <c r="I33" s="61"/>
      <c r="J33" s="61"/>
      <c r="K33" s="61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27"/>
      <c r="B34" s="28"/>
      <c r="C34" s="27"/>
      <c r="D34" s="27"/>
      <c r="E34" s="27"/>
      <c r="F34" s="31" t="s">
        <v>43</v>
      </c>
      <c r="G34" s="27"/>
      <c r="H34" s="27"/>
      <c r="I34" s="31" t="s">
        <v>42</v>
      </c>
      <c r="J34" s="31" t="s">
        <v>44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customHeight="1">
      <c r="A35" s="27"/>
      <c r="B35" s="28"/>
      <c r="C35" s="27"/>
      <c r="D35" s="99" t="s">
        <v>45</v>
      </c>
      <c r="E35" s="23" t="s">
        <v>46</v>
      </c>
      <c r="F35" s="100">
        <f>ROUND((SUM(BE128:BE161)),  2)</f>
        <v>0</v>
      </c>
      <c r="G35" s="27"/>
      <c r="H35" s="27"/>
      <c r="I35" s="101">
        <v>0.21</v>
      </c>
      <c r="J35" s="100">
        <f>ROUND(((SUM(BE128:BE161))*I35),  2)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customHeight="1">
      <c r="A36" s="27"/>
      <c r="B36" s="28"/>
      <c r="C36" s="27"/>
      <c r="D36" s="27"/>
      <c r="E36" s="23" t="s">
        <v>47</v>
      </c>
      <c r="F36" s="100">
        <f>ROUND((SUM(BF128:BF161)),  2)</f>
        <v>0</v>
      </c>
      <c r="G36" s="27"/>
      <c r="H36" s="27"/>
      <c r="I36" s="101">
        <v>0.15</v>
      </c>
      <c r="J36" s="100">
        <f>ROUND(((SUM(BF128:BF161))*I36),  2)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3" t="s">
        <v>48</v>
      </c>
      <c r="F37" s="100">
        <f>ROUND((SUM(BG128:BG161)),  2)</f>
        <v>0</v>
      </c>
      <c r="G37" s="27"/>
      <c r="H37" s="27"/>
      <c r="I37" s="101">
        <v>0.21</v>
      </c>
      <c r="J37" s="100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hidden="1" customHeight="1">
      <c r="A38" s="27"/>
      <c r="B38" s="28"/>
      <c r="C38" s="27"/>
      <c r="D38" s="27"/>
      <c r="E38" s="23" t="s">
        <v>49</v>
      </c>
      <c r="F38" s="100">
        <f>ROUND((SUM(BH128:BH161)),  2)</f>
        <v>0</v>
      </c>
      <c r="G38" s="27"/>
      <c r="H38" s="27"/>
      <c r="I38" s="101">
        <v>0.15</v>
      </c>
      <c r="J38" s="100">
        <f>0</f>
        <v>0</v>
      </c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4.45" hidden="1" customHeight="1">
      <c r="A39" s="27"/>
      <c r="B39" s="28"/>
      <c r="C39" s="27"/>
      <c r="D39" s="27"/>
      <c r="E39" s="23" t="s">
        <v>50</v>
      </c>
      <c r="F39" s="100">
        <f>ROUND((SUM(BI128:BI161)),  2)</f>
        <v>0</v>
      </c>
      <c r="G39" s="27"/>
      <c r="H39" s="27"/>
      <c r="I39" s="101">
        <v>0</v>
      </c>
      <c r="J39" s="100">
        <f>0</f>
        <v>0</v>
      </c>
      <c r="K39" s="27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6.9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2" customFormat="1" ht="25.35" customHeight="1">
      <c r="A41" s="27"/>
      <c r="B41" s="28"/>
      <c r="C41" s="102"/>
      <c r="D41" s="103" t="s">
        <v>51</v>
      </c>
      <c r="E41" s="55"/>
      <c r="F41" s="55"/>
      <c r="G41" s="104" t="s">
        <v>52</v>
      </c>
      <c r="H41" s="105" t="s">
        <v>53</v>
      </c>
      <c r="I41" s="55"/>
      <c r="J41" s="106">
        <f>SUM(J32:J39)</f>
        <v>0</v>
      </c>
      <c r="K41" s="107"/>
      <c r="L41" s="3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 s="2" customFormat="1" ht="14.45" customHeight="1">
      <c r="A42" s="27"/>
      <c r="B42" s="28"/>
      <c r="C42" s="27"/>
      <c r="D42" s="27"/>
      <c r="E42" s="27"/>
      <c r="F42" s="27"/>
      <c r="G42" s="27"/>
      <c r="H42" s="27"/>
      <c r="I42" s="27"/>
      <c r="J42" s="27"/>
      <c r="K42" s="27"/>
      <c r="L42" s="3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7"/>
      <c r="D50" s="38" t="s">
        <v>54</v>
      </c>
      <c r="E50" s="39"/>
      <c r="F50" s="39"/>
      <c r="G50" s="38" t="s">
        <v>55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7"/>
      <c r="B61" s="28"/>
      <c r="C61" s="27"/>
      <c r="D61" s="40" t="s">
        <v>56</v>
      </c>
      <c r="E61" s="30"/>
      <c r="F61" s="108" t="s">
        <v>57</v>
      </c>
      <c r="G61" s="40" t="s">
        <v>56</v>
      </c>
      <c r="H61" s="30"/>
      <c r="I61" s="30"/>
      <c r="J61" s="109" t="s">
        <v>57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7"/>
      <c r="B65" s="28"/>
      <c r="C65" s="27"/>
      <c r="D65" s="38" t="s">
        <v>58</v>
      </c>
      <c r="E65" s="41"/>
      <c r="F65" s="41"/>
      <c r="G65" s="38" t="s">
        <v>59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7"/>
      <c r="B76" s="28"/>
      <c r="C76" s="27"/>
      <c r="D76" s="40" t="s">
        <v>56</v>
      </c>
      <c r="E76" s="30"/>
      <c r="F76" s="108" t="s">
        <v>57</v>
      </c>
      <c r="G76" s="40" t="s">
        <v>56</v>
      </c>
      <c r="H76" s="30"/>
      <c r="I76" s="30"/>
      <c r="J76" s="109" t="s">
        <v>57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3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31" s="2" customFormat="1" ht="24.95" customHeight="1">
      <c r="A82" s="27"/>
      <c r="B82" s="28"/>
      <c r="C82" s="18" t="s">
        <v>104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3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31" s="2" customFormat="1" ht="12" customHeight="1">
      <c r="A84" s="27"/>
      <c r="B84" s="28"/>
      <c r="C84" s="23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31" s="2" customFormat="1" ht="16.5" customHeight="1">
      <c r="A85" s="27"/>
      <c r="B85" s="28"/>
      <c r="C85" s="27"/>
      <c r="D85" s="27"/>
      <c r="E85" s="216" t="str">
        <f>E7</f>
        <v>ŽST KUNČICE POD ONDŘEJNÍKEM OPRAVA PROVOZNÍ BUDOVY</v>
      </c>
      <c r="F85" s="217"/>
      <c r="G85" s="217"/>
      <c r="H85" s="217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7"/>
      <c r="B87" s="28"/>
      <c r="C87" s="27"/>
      <c r="D87" s="27"/>
      <c r="E87" s="216" t="s">
        <v>101</v>
      </c>
      <c r="F87" s="215"/>
      <c r="G87" s="215"/>
      <c r="H87" s="21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31" s="2" customFormat="1" ht="12" customHeight="1">
      <c r="A88" s="27"/>
      <c r="B88" s="28"/>
      <c r="C88" s="23" t="s">
        <v>102</v>
      </c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31" s="2" customFormat="1" ht="16.5" customHeight="1">
      <c r="A89" s="27"/>
      <c r="B89" s="28"/>
      <c r="C89" s="27"/>
      <c r="D89" s="27"/>
      <c r="E89" s="177" t="str">
        <f>E11</f>
        <v>SO 03 - KANALIZAČNÍ PŘÍPOJKY</v>
      </c>
      <c r="F89" s="215"/>
      <c r="G89" s="215"/>
      <c r="H89" s="215"/>
      <c r="I89" s="27"/>
      <c r="J89" s="27"/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31" s="2" customFormat="1" ht="6.95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31" s="2" customFormat="1" ht="12" customHeight="1">
      <c r="A91" s="27"/>
      <c r="B91" s="28"/>
      <c r="C91" s="23" t="s">
        <v>20</v>
      </c>
      <c r="D91" s="27"/>
      <c r="E91" s="27"/>
      <c r="F91" s="21" t="str">
        <f>F14</f>
        <v xml:space="preserve"> </v>
      </c>
      <c r="G91" s="27"/>
      <c r="H91" s="27"/>
      <c r="I91" s="23" t="s">
        <v>22</v>
      </c>
      <c r="J91" s="50" t="str">
        <f>IF(J14="","",J14)</f>
        <v>30. 3. 2020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31" s="2" customFormat="1" ht="6.95" customHeight="1">
      <c r="A92" s="27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31" s="2" customFormat="1" ht="15.2" customHeight="1">
      <c r="A93" s="27"/>
      <c r="B93" s="28"/>
      <c r="C93" s="23" t="s">
        <v>28</v>
      </c>
      <c r="D93" s="27"/>
      <c r="E93" s="27"/>
      <c r="F93" s="21" t="str">
        <f>E17</f>
        <v>SŽDC, s.o., Ostrava</v>
      </c>
      <c r="G93" s="27"/>
      <c r="H93" s="27"/>
      <c r="I93" s="23" t="s">
        <v>34</v>
      </c>
      <c r="J93" s="25" t="str">
        <f>E23</f>
        <v>MARPO s.r.o.</v>
      </c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31" s="2" customFormat="1" ht="15.2" customHeight="1">
      <c r="A94" s="27"/>
      <c r="B94" s="28"/>
      <c r="C94" s="23" t="s">
        <v>32</v>
      </c>
      <c r="D94" s="27"/>
      <c r="E94" s="27"/>
      <c r="F94" s="21" t="str">
        <f>IF(E20="","",E20)</f>
        <v>Na základě výběrového řízení</v>
      </c>
      <c r="G94" s="27"/>
      <c r="H94" s="27"/>
      <c r="I94" s="23" t="s">
        <v>37</v>
      </c>
      <c r="J94" s="25" t="str">
        <f>E26</f>
        <v xml:space="preserve"> 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31" s="2" customFormat="1" ht="10.3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31" s="2" customFormat="1" ht="29.25" customHeight="1">
      <c r="A96" s="27"/>
      <c r="B96" s="28"/>
      <c r="C96" s="110" t="s">
        <v>105</v>
      </c>
      <c r="D96" s="102"/>
      <c r="E96" s="102"/>
      <c r="F96" s="102"/>
      <c r="G96" s="102"/>
      <c r="H96" s="102"/>
      <c r="I96" s="102"/>
      <c r="J96" s="111" t="s">
        <v>106</v>
      </c>
      <c r="K96" s="102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</row>
    <row r="97" spans="1:47" s="2" customFormat="1" ht="10.35" customHeight="1">
      <c r="A97" s="27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3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</row>
    <row r="98" spans="1:47" s="2" customFormat="1" ht="22.9" customHeight="1">
      <c r="A98" s="27"/>
      <c r="B98" s="28"/>
      <c r="C98" s="112" t="s">
        <v>107</v>
      </c>
      <c r="D98" s="27"/>
      <c r="E98" s="27"/>
      <c r="F98" s="27"/>
      <c r="G98" s="27"/>
      <c r="H98" s="27"/>
      <c r="I98" s="27"/>
      <c r="J98" s="66">
        <f>J128</f>
        <v>0</v>
      </c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U98" s="14" t="s">
        <v>108</v>
      </c>
    </row>
    <row r="99" spans="1:47" s="9" customFormat="1" ht="24.95" customHeight="1">
      <c r="B99" s="113"/>
      <c r="D99" s="114" t="s">
        <v>196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1:47" s="10" customFormat="1" ht="19.899999999999999" customHeight="1">
      <c r="B100" s="117"/>
      <c r="D100" s="118" t="s">
        <v>520</v>
      </c>
      <c r="E100" s="119"/>
      <c r="F100" s="119"/>
      <c r="G100" s="119"/>
      <c r="H100" s="119"/>
      <c r="I100" s="119"/>
      <c r="J100" s="120">
        <f>J130</f>
        <v>0</v>
      </c>
      <c r="L100" s="117"/>
    </row>
    <row r="101" spans="1:47" s="10" customFormat="1" ht="19.899999999999999" customHeight="1">
      <c r="B101" s="117"/>
      <c r="D101" s="118" t="s">
        <v>198</v>
      </c>
      <c r="E101" s="119"/>
      <c r="F101" s="119"/>
      <c r="G101" s="119"/>
      <c r="H101" s="119"/>
      <c r="I101" s="119"/>
      <c r="J101" s="120">
        <f>J143</f>
        <v>0</v>
      </c>
      <c r="L101" s="117"/>
    </row>
    <row r="102" spans="1:47" s="10" customFormat="1" ht="19.899999999999999" customHeight="1">
      <c r="B102" s="117"/>
      <c r="D102" s="118" t="s">
        <v>521</v>
      </c>
      <c r="E102" s="119"/>
      <c r="F102" s="119"/>
      <c r="G102" s="119"/>
      <c r="H102" s="119"/>
      <c r="I102" s="119"/>
      <c r="J102" s="120">
        <f>J145</f>
        <v>0</v>
      </c>
      <c r="L102" s="117"/>
    </row>
    <row r="103" spans="1:47" s="10" customFormat="1" ht="19.899999999999999" customHeight="1">
      <c r="B103" s="117"/>
      <c r="D103" s="118" t="s">
        <v>522</v>
      </c>
      <c r="E103" s="119"/>
      <c r="F103" s="119"/>
      <c r="G103" s="119"/>
      <c r="H103" s="119"/>
      <c r="I103" s="119"/>
      <c r="J103" s="120">
        <f>J147</f>
        <v>0</v>
      </c>
      <c r="L103" s="117"/>
    </row>
    <row r="104" spans="1:47" s="9" customFormat="1" ht="24.95" customHeight="1">
      <c r="B104" s="113"/>
      <c r="D104" s="114" t="s">
        <v>201</v>
      </c>
      <c r="E104" s="115"/>
      <c r="F104" s="115"/>
      <c r="G104" s="115"/>
      <c r="H104" s="115"/>
      <c r="I104" s="115"/>
      <c r="J104" s="116">
        <f>J154</f>
        <v>0</v>
      </c>
      <c r="L104" s="113"/>
    </row>
    <row r="105" spans="1:47" s="10" customFormat="1" ht="19.899999999999999" customHeight="1">
      <c r="B105" s="117"/>
      <c r="D105" s="118" t="s">
        <v>523</v>
      </c>
      <c r="E105" s="119"/>
      <c r="F105" s="119"/>
      <c r="G105" s="119"/>
      <c r="H105" s="119"/>
      <c r="I105" s="119"/>
      <c r="J105" s="120">
        <f>J155</f>
        <v>0</v>
      </c>
      <c r="L105" s="117"/>
    </row>
    <row r="106" spans="1:47" s="10" customFormat="1" ht="19.899999999999999" customHeight="1">
      <c r="B106" s="117"/>
      <c r="D106" s="118" t="s">
        <v>524</v>
      </c>
      <c r="E106" s="119"/>
      <c r="F106" s="119"/>
      <c r="G106" s="119"/>
      <c r="H106" s="119"/>
      <c r="I106" s="119"/>
      <c r="J106" s="120">
        <f>J159</f>
        <v>0</v>
      </c>
      <c r="L106" s="117"/>
    </row>
    <row r="107" spans="1:47" s="2" customFormat="1" ht="21.75" customHeight="1">
      <c r="A107" s="27"/>
      <c r="B107" s="28"/>
      <c r="C107" s="27"/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47" s="2" customFormat="1" ht="6.95" customHeight="1">
      <c r="A108" s="27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12" spans="1:47" s="2" customFormat="1" ht="6.95" customHeight="1">
      <c r="A112" s="27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3" s="2" customFormat="1" ht="24.95" customHeight="1">
      <c r="A113" s="27"/>
      <c r="B113" s="28"/>
      <c r="C113" s="18" t="s">
        <v>116</v>
      </c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3" s="2" customFormat="1" ht="6.95" customHeight="1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3" s="2" customFormat="1" ht="12" customHeight="1">
      <c r="A115" s="27"/>
      <c r="B115" s="28"/>
      <c r="C115" s="23" t="s">
        <v>14</v>
      </c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3" s="2" customFormat="1" ht="16.5" customHeight="1">
      <c r="A116" s="27"/>
      <c r="B116" s="28"/>
      <c r="C116" s="27"/>
      <c r="D116" s="27"/>
      <c r="E116" s="216" t="str">
        <f>E7</f>
        <v>ŽST KUNČICE POD ONDŘEJNÍKEM OPRAVA PROVOZNÍ BUDOVY</v>
      </c>
      <c r="F116" s="217"/>
      <c r="G116" s="217"/>
      <c r="H116" s="21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3" s="1" customFormat="1" ht="12" customHeight="1">
      <c r="B117" s="17"/>
      <c r="C117" s="23" t="s">
        <v>100</v>
      </c>
      <c r="L117" s="17"/>
    </row>
    <row r="118" spans="1:63" s="2" customFormat="1" ht="16.5" customHeight="1">
      <c r="A118" s="27"/>
      <c r="B118" s="28"/>
      <c r="C118" s="27"/>
      <c r="D118" s="27"/>
      <c r="E118" s="216" t="s">
        <v>101</v>
      </c>
      <c r="F118" s="215"/>
      <c r="G118" s="215"/>
      <c r="H118" s="215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3" s="2" customFormat="1" ht="12" customHeight="1">
      <c r="A119" s="27"/>
      <c r="B119" s="28"/>
      <c r="C119" s="23" t="s">
        <v>102</v>
      </c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3" s="2" customFormat="1" ht="16.5" customHeight="1">
      <c r="A120" s="27"/>
      <c r="B120" s="28"/>
      <c r="C120" s="27"/>
      <c r="D120" s="27"/>
      <c r="E120" s="177" t="str">
        <f>E11</f>
        <v>SO 03 - KANALIZAČNÍ PŘÍPOJKY</v>
      </c>
      <c r="F120" s="215"/>
      <c r="G120" s="215"/>
      <c r="H120" s="215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3" s="2" customFormat="1" ht="6.95" customHeight="1">
      <c r="A121" s="27"/>
      <c r="B121" s="28"/>
      <c r="C121" s="27"/>
      <c r="D121" s="27"/>
      <c r="E121" s="27"/>
      <c r="F121" s="27"/>
      <c r="G121" s="27"/>
      <c r="H121" s="27"/>
      <c r="I121" s="27"/>
      <c r="J121" s="27"/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3" s="2" customFormat="1" ht="12" customHeight="1">
      <c r="A122" s="27"/>
      <c r="B122" s="28"/>
      <c r="C122" s="23" t="s">
        <v>20</v>
      </c>
      <c r="D122" s="27"/>
      <c r="E122" s="27"/>
      <c r="F122" s="21" t="str">
        <f>F14</f>
        <v xml:space="preserve"> </v>
      </c>
      <c r="G122" s="27"/>
      <c r="H122" s="27"/>
      <c r="I122" s="23" t="s">
        <v>22</v>
      </c>
      <c r="J122" s="50" t="str">
        <f>IF(J14="","",J14)</f>
        <v>30. 3. 2020</v>
      </c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3" s="2" customFormat="1" ht="6.95" customHeight="1">
      <c r="A123" s="27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63" s="2" customFormat="1" ht="15.2" customHeight="1">
      <c r="A124" s="27"/>
      <c r="B124" s="28"/>
      <c r="C124" s="23" t="s">
        <v>28</v>
      </c>
      <c r="D124" s="27"/>
      <c r="E124" s="27"/>
      <c r="F124" s="21" t="str">
        <f>E17</f>
        <v>SŽDC, s.o., Ostrava</v>
      </c>
      <c r="G124" s="27"/>
      <c r="H124" s="27"/>
      <c r="I124" s="23" t="s">
        <v>34</v>
      </c>
      <c r="J124" s="25" t="str">
        <f>E23</f>
        <v>MARPO s.r.o.</v>
      </c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63" s="2" customFormat="1" ht="15.2" customHeight="1">
      <c r="A125" s="27"/>
      <c r="B125" s="28"/>
      <c r="C125" s="23" t="s">
        <v>32</v>
      </c>
      <c r="D125" s="27"/>
      <c r="E125" s="27"/>
      <c r="F125" s="21" t="str">
        <f>IF(E20="","",E20)</f>
        <v>Na základě výběrového řízení</v>
      </c>
      <c r="G125" s="27"/>
      <c r="H125" s="27"/>
      <c r="I125" s="23" t="s">
        <v>37</v>
      </c>
      <c r="J125" s="25" t="str">
        <f>E26</f>
        <v xml:space="preserve"> </v>
      </c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63" s="2" customFormat="1" ht="10.35" customHeight="1">
      <c r="A126" s="27"/>
      <c r="B126" s="28"/>
      <c r="C126" s="27"/>
      <c r="D126" s="27"/>
      <c r="E126" s="27"/>
      <c r="F126" s="27"/>
      <c r="G126" s="27"/>
      <c r="H126" s="27"/>
      <c r="I126" s="27"/>
      <c r="J126" s="27"/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63" s="11" customFormat="1" ht="29.25" customHeight="1">
      <c r="A127" s="121"/>
      <c r="B127" s="122"/>
      <c r="C127" s="123" t="s">
        <v>117</v>
      </c>
      <c r="D127" s="124" t="s">
        <v>66</v>
      </c>
      <c r="E127" s="124" t="s">
        <v>62</v>
      </c>
      <c r="F127" s="124" t="s">
        <v>63</v>
      </c>
      <c r="G127" s="124" t="s">
        <v>118</v>
      </c>
      <c r="H127" s="124" t="s">
        <v>119</v>
      </c>
      <c r="I127" s="124" t="s">
        <v>120</v>
      </c>
      <c r="J127" s="124" t="s">
        <v>106</v>
      </c>
      <c r="K127" s="125" t="s">
        <v>121</v>
      </c>
      <c r="L127" s="126"/>
      <c r="M127" s="57" t="s">
        <v>1</v>
      </c>
      <c r="N127" s="58" t="s">
        <v>45</v>
      </c>
      <c r="O127" s="58" t="s">
        <v>122</v>
      </c>
      <c r="P127" s="58" t="s">
        <v>123</v>
      </c>
      <c r="Q127" s="58" t="s">
        <v>124</v>
      </c>
      <c r="R127" s="58" t="s">
        <v>125</v>
      </c>
      <c r="S127" s="58" t="s">
        <v>126</v>
      </c>
      <c r="T127" s="59" t="s">
        <v>127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</row>
    <row r="128" spans="1:63" s="2" customFormat="1" ht="22.9" customHeight="1">
      <c r="A128" s="27"/>
      <c r="B128" s="28"/>
      <c r="C128" s="64" t="s">
        <v>128</v>
      </c>
      <c r="D128" s="27"/>
      <c r="E128" s="27"/>
      <c r="F128" s="27"/>
      <c r="G128" s="27"/>
      <c r="H128" s="27"/>
      <c r="I128" s="27"/>
      <c r="J128" s="127">
        <f>BK128</f>
        <v>0</v>
      </c>
      <c r="K128" s="27"/>
      <c r="L128" s="28"/>
      <c r="M128" s="60"/>
      <c r="N128" s="51"/>
      <c r="O128" s="61"/>
      <c r="P128" s="128">
        <f>P129+P154</f>
        <v>0</v>
      </c>
      <c r="Q128" s="61"/>
      <c r="R128" s="128">
        <f>R129+R154</f>
        <v>0</v>
      </c>
      <c r="S128" s="61"/>
      <c r="T128" s="129">
        <f>T129+T154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4" t="s">
        <v>80</v>
      </c>
      <c r="AU128" s="14" t="s">
        <v>108</v>
      </c>
      <c r="BK128" s="130">
        <f>BK129+BK154</f>
        <v>0</v>
      </c>
    </row>
    <row r="129" spans="1:65" s="12" customFormat="1" ht="25.9" customHeight="1">
      <c r="B129" s="131"/>
      <c r="D129" s="132" t="s">
        <v>80</v>
      </c>
      <c r="E129" s="133" t="s">
        <v>208</v>
      </c>
      <c r="F129" s="133" t="s">
        <v>209</v>
      </c>
      <c r="J129" s="134">
        <f>BK129</f>
        <v>0</v>
      </c>
      <c r="L129" s="131"/>
      <c r="M129" s="135"/>
      <c r="N129" s="136"/>
      <c r="O129" s="136"/>
      <c r="P129" s="137">
        <f>P130+P143+P145+P147</f>
        <v>0</v>
      </c>
      <c r="Q129" s="136"/>
      <c r="R129" s="137">
        <f>R130+R143+R145+R147</f>
        <v>0</v>
      </c>
      <c r="S129" s="136"/>
      <c r="T129" s="138">
        <f>T130+T143+T145+T147</f>
        <v>0</v>
      </c>
      <c r="AR129" s="132" t="s">
        <v>85</v>
      </c>
      <c r="AT129" s="139" t="s">
        <v>80</v>
      </c>
      <c r="AU129" s="139" t="s">
        <v>81</v>
      </c>
      <c r="AY129" s="132" t="s">
        <v>131</v>
      </c>
      <c r="BK129" s="140">
        <f>BK130+BK143+BK145+BK147</f>
        <v>0</v>
      </c>
    </row>
    <row r="130" spans="1:65" s="12" customFormat="1" ht="22.9" customHeight="1">
      <c r="B130" s="131"/>
      <c r="D130" s="132" t="s">
        <v>80</v>
      </c>
      <c r="E130" s="141" t="s">
        <v>85</v>
      </c>
      <c r="F130" s="141" t="s">
        <v>525</v>
      </c>
      <c r="J130" s="142">
        <f>BK130</f>
        <v>0</v>
      </c>
      <c r="L130" s="131"/>
      <c r="M130" s="135"/>
      <c r="N130" s="136"/>
      <c r="O130" s="136"/>
      <c r="P130" s="137">
        <f>SUM(P131:P142)</f>
        <v>0</v>
      </c>
      <c r="Q130" s="136"/>
      <c r="R130" s="137">
        <f>SUM(R131:R142)</f>
        <v>0</v>
      </c>
      <c r="S130" s="136"/>
      <c r="T130" s="138">
        <f>SUM(T131:T142)</f>
        <v>0</v>
      </c>
      <c r="AR130" s="132" t="s">
        <v>85</v>
      </c>
      <c r="AT130" s="139" t="s">
        <v>80</v>
      </c>
      <c r="AU130" s="139" t="s">
        <v>85</v>
      </c>
      <c r="AY130" s="132" t="s">
        <v>131</v>
      </c>
      <c r="BK130" s="140">
        <f>SUM(BK131:BK142)</f>
        <v>0</v>
      </c>
    </row>
    <row r="131" spans="1:65" s="2" customFormat="1" ht="16.5" customHeight="1">
      <c r="A131" s="27"/>
      <c r="B131" s="143"/>
      <c r="C131" s="144" t="s">
        <v>85</v>
      </c>
      <c r="D131" s="144" t="s">
        <v>134</v>
      </c>
      <c r="E131" s="145" t="s">
        <v>526</v>
      </c>
      <c r="F131" s="146" t="s">
        <v>527</v>
      </c>
      <c r="G131" s="147" t="s">
        <v>528</v>
      </c>
      <c r="H131" s="148">
        <v>165</v>
      </c>
      <c r="I131" s="149"/>
      <c r="J131" s="149">
        <f t="shared" ref="J131:J142" si="0">ROUND(I131*H131,2)</f>
        <v>0</v>
      </c>
      <c r="K131" s="146" t="s">
        <v>216</v>
      </c>
      <c r="L131" s="28"/>
      <c r="M131" s="150" t="s">
        <v>1</v>
      </c>
      <c r="N131" s="151" t="s">
        <v>46</v>
      </c>
      <c r="O131" s="152">
        <v>0</v>
      </c>
      <c r="P131" s="152">
        <f t="shared" ref="P131:P142" si="1">O131*H131</f>
        <v>0</v>
      </c>
      <c r="Q131" s="152">
        <v>0</v>
      </c>
      <c r="R131" s="152">
        <f t="shared" ref="R131:R142" si="2">Q131*H131</f>
        <v>0</v>
      </c>
      <c r="S131" s="152">
        <v>0</v>
      </c>
      <c r="T131" s="153">
        <f t="shared" ref="T131:T142" si="3"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54" t="s">
        <v>156</v>
      </c>
      <c r="AT131" s="154" t="s">
        <v>134</v>
      </c>
      <c r="AU131" s="154" t="s">
        <v>89</v>
      </c>
      <c r="AY131" s="14" t="s">
        <v>131</v>
      </c>
      <c r="BE131" s="155">
        <f t="shared" ref="BE131:BE142" si="4">IF(N131="základní",J131,0)</f>
        <v>0</v>
      </c>
      <c r="BF131" s="155">
        <f t="shared" ref="BF131:BF142" si="5">IF(N131="snížená",J131,0)</f>
        <v>0</v>
      </c>
      <c r="BG131" s="155">
        <f t="shared" ref="BG131:BG142" si="6">IF(N131="zákl. přenesená",J131,0)</f>
        <v>0</v>
      </c>
      <c r="BH131" s="155">
        <f t="shared" ref="BH131:BH142" si="7">IF(N131="sníž. přenesená",J131,0)</f>
        <v>0</v>
      </c>
      <c r="BI131" s="155">
        <f t="shared" ref="BI131:BI142" si="8">IF(N131="nulová",J131,0)</f>
        <v>0</v>
      </c>
      <c r="BJ131" s="14" t="s">
        <v>85</v>
      </c>
      <c r="BK131" s="155">
        <f t="shared" ref="BK131:BK142" si="9">ROUND(I131*H131,2)</f>
        <v>0</v>
      </c>
      <c r="BL131" s="14" t="s">
        <v>156</v>
      </c>
      <c r="BM131" s="154" t="s">
        <v>89</v>
      </c>
    </row>
    <row r="132" spans="1:65" s="2" customFormat="1" ht="16.5" customHeight="1">
      <c r="A132" s="27"/>
      <c r="B132" s="143"/>
      <c r="C132" s="144" t="s">
        <v>89</v>
      </c>
      <c r="D132" s="144" t="s">
        <v>134</v>
      </c>
      <c r="E132" s="145" t="s">
        <v>529</v>
      </c>
      <c r="F132" s="146" t="s">
        <v>530</v>
      </c>
      <c r="G132" s="147" t="s">
        <v>528</v>
      </c>
      <c r="H132" s="148">
        <v>165</v>
      </c>
      <c r="I132" s="149"/>
      <c r="J132" s="149">
        <f t="shared" si="0"/>
        <v>0</v>
      </c>
      <c r="K132" s="146" t="s">
        <v>216</v>
      </c>
      <c r="L132" s="28"/>
      <c r="M132" s="150" t="s">
        <v>1</v>
      </c>
      <c r="N132" s="151" t="s">
        <v>46</v>
      </c>
      <c r="O132" s="152">
        <v>0</v>
      </c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54" t="s">
        <v>156</v>
      </c>
      <c r="AT132" s="154" t="s">
        <v>134</v>
      </c>
      <c r="AU132" s="154" t="s">
        <v>89</v>
      </c>
      <c r="AY132" s="14" t="s">
        <v>131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156</v>
      </c>
      <c r="BM132" s="154" t="s">
        <v>156</v>
      </c>
    </row>
    <row r="133" spans="1:65" s="2" customFormat="1" ht="16.5" customHeight="1">
      <c r="A133" s="27"/>
      <c r="B133" s="143"/>
      <c r="C133" s="144" t="s">
        <v>149</v>
      </c>
      <c r="D133" s="144" t="s">
        <v>134</v>
      </c>
      <c r="E133" s="145" t="s">
        <v>531</v>
      </c>
      <c r="F133" s="146" t="s">
        <v>532</v>
      </c>
      <c r="G133" s="147" t="s">
        <v>221</v>
      </c>
      <c r="H133" s="148">
        <v>293</v>
      </c>
      <c r="I133" s="149"/>
      <c r="J133" s="149">
        <f t="shared" si="0"/>
        <v>0</v>
      </c>
      <c r="K133" s="146" t="s">
        <v>216</v>
      </c>
      <c r="L133" s="28"/>
      <c r="M133" s="150" t="s">
        <v>1</v>
      </c>
      <c r="N133" s="151" t="s">
        <v>46</v>
      </c>
      <c r="O133" s="152">
        <v>0</v>
      </c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54" t="s">
        <v>156</v>
      </c>
      <c r="AT133" s="154" t="s">
        <v>134</v>
      </c>
      <c r="AU133" s="154" t="s">
        <v>89</v>
      </c>
      <c r="AY133" s="14" t="s">
        <v>131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156</v>
      </c>
      <c r="BM133" s="154" t="s">
        <v>165</v>
      </c>
    </row>
    <row r="134" spans="1:65" s="2" customFormat="1" ht="16.5" customHeight="1">
      <c r="A134" s="27"/>
      <c r="B134" s="143"/>
      <c r="C134" s="144" t="s">
        <v>156</v>
      </c>
      <c r="D134" s="144" t="s">
        <v>134</v>
      </c>
      <c r="E134" s="145" t="s">
        <v>533</v>
      </c>
      <c r="F134" s="146" t="s">
        <v>534</v>
      </c>
      <c r="G134" s="147" t="s">
        <v>221</v>
      </c>
      <c r="H134" s="148">
        <v>48</v>
      </c>
      <c r="I134" s="149"/>
      <c r="J134" s="149">
        <f t="shared" si="0"/>
        <v>0</v>
      </c>
      <c r="K134" s="146" t="s">
        <v>216</v>
      </c>
      <c r="L134" s="28"/>
      <c r="M134" s="150" t="s">
        <v>1</v>
      </c>
      <c r="N134" s="151" t="s">
        <v>46</v>
      </c>
      <c r="O134" s="152">
        <v>0</v>
      </c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4" t="s">
        <v>156</v>
      </c>
      <c r="AT134" s="154" t="s">
        <v>134</v>
      </c>
      <c r="AU134" s="154" t="s">
        <v>89</v>
      </c>
      <c r="AY134" s="14" t="s">
        <v>131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156</v>
      </c>
      <c r="BM134" s="154" t="s">
        <v>177</v>
      </c>
    </row>
    <row r="135" spans="1:65" s="2" customFormat="1" ht="16.5" customHeight="1">
      <c r="A135" s="27"/>
      <c r="B135" s="143"/>
      <c r="C135" s="144" t="s">
        <v>130</v>
      </c>
      <c r="D135" s="144" t="s">
        <v>134</v>
      </c>
      <c r="E135" s="145" t="s">
        <v>535</v>
      </c>
      <c r="F135" s="146" t="s">
        <v>536</v>
      </c>
      <c r="G135" s="147" t="s">
        <v>221</v>
      </c>
      <c r="H135" s="148">
        <v>293</v>
      </c>
      <c r="I135" s="149"/>
      <c r="J135" s="149">
        <f t="shared" si="0"/>
        <v>0</v>
      </c>
      <c r="K135" s="146" t="s">
        <v>216</v>
      </c>
      <c r="L135" s="28"/>
      <c r="M135" s="150" t="s">
        <v>1</v>
      </c>
      <c r="N135" s="151" t="s">
        <v>46</v>
      </c>
      <c r="O135" s="152">
        <v>0</v>
      </c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4" t="s">
        <v>156</v>
      </c>
      <c r="AT135" s="154" t="s">
        <v>134</v>
      </c>
      <c r="AU135" s="154" t="s">
        <v>89</v>
      </c>
      <c r="AY135" s="14" t="s">
        <v>131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156</v>
      </c>
      <c r="BM135" s="154" t="s">
        <v>191</v>
      </c>
    </row>
    <row r="136" spans="1:65" s="2" customFormat="1" ht="16.5" customHeight="1">
      <c r="A136" s="27"/>
      <c r="B136" s="143"/>
      <c r="C136" s="144" t="s">
        <v>165</v>
      </c>
      <c r="D136" s="144" t="s">
        <v>134</v>
      </c>
      <c r="E136" s="145" t="s">
        <v>537</v>
      </c>
      <c r="F136" s="146" t="s">
        <v>538</v>
      </c>
      <c r="G136" s="147" t="s">
        <v>221</v>
      </c>
      <c r="H136" s="148">
        <v>48</v>
      </c>
      <c r="I136" s="149"/>
      <c r="J136" s="149">
        <f t="shared" si="0"/>
        <v>0</v>
      </c>
      <c r="K136" s="146" t="s">
        <v>216</v>
      </c>
      <c r="L136" s="28"/>
      <c r="M136" s="150" t="s">
        <v>1</v>
      </c>
      <c r="N136" s="151" t="s">
        <v>46</v>
      </c>
      <c r="O136" s="152">
        <v>0</v>
      </c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54" t="s">
        <v>156</v>
      </c>
      <c r="AT136" s="154" t="s">
        <v>134</v>
      </c>
      <c r="AU136" s="154" t="s">
        <v>89</v>
      </c>
      <c r="AY136" s="14" t="s">
        <v>131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156</v>
      </c>
      <c r="BM136" s="154" t="s">
        <v>228</v>
      </c>
    </row>
    <row r="137" spans="1:65" s="2" customFormat="1" ht="16.5" customHeight="1">
      <c r="A137" s="27"/>
      <c r="B137" s="143"/>
      <c r="C137" s="144" t="s">
        <v>172</v>
      </c>
      <c r="D137" s="144" t="s">
        <v>134</v>
      </c>
      <c r="E137" s="145" t="s">
        <v>539</v>
      </c>
      <c r="F137" s="146" t="s">
        <v>540</v>
      </c>
      <c r="G137" s="147" t="s">
        <v>528</v>
      </c>
      <c r="H137" s="148">
        <v>147</v>
      </c>
      <c r="I137" s="149"/>
      <c r="J137" s="149">
        <f t="shared" si="0"/>
        <v>0</v>
      </c>
      <c r="K137" s="146" t="s">
        <v>216</v>
      </c>
      <c r="L137" s="28"/>
      <c r="M137" s="150" t="s">
        <v>1</v>
      </c>
      <c r="N137" s="151" t="s">
        <v>46</v>
      </c>
      <c r="O137" s="152">
        <v>0</v>
      </c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54" t="s">
        <v>156</v>
      </c>
      <c r="AT137" s="154" t="s">
        <v>134</v>
      </c>
      <c r="AU137" s="154" t="s">
        <v>89</v>
      </c>
      <c r="AY137" s="14" t="s">
        <v>131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85</v>
      </c>
      <c r="BK137" s="155">
        <f t="shared" si="9"/>
        <v>0</v>
      </c>
      <c r="BL137" s="14" t="s">
        <v>156</v>
      </c>
      <c r="BM137" s="154" t="s">
        <v>232</v>
      </c>
    </row>
    <row r="138" spans="1:65" s="2" customFormat="1" ht="16.5" customHeight="1">
      <c r="A138" s="27"/>
      <c r="B138" s="143"/>
      <c r="C138" s="144" t="s">
        <v>177</v>
      </c>
      <c r="D138" s="144" t="s">
        <v>134</v>
      </c>
      <c r="E138" s="145" t="s">
        <v>541</v>
      </c>
      <c r="F138" s="146" t="s">
        <v>542</v>
      </c>
      <c r="G138" s="147" t="s">
        <v>528</v>
      </c>
      <c r="H138" s="148">
        <v>18</v>
      </c>
      <c r="I138" s="149"/>
      <c r="J138" s="149">
        <f t="shared" si="0"/>
        <v>0</v>
      </c>
      <c r="K138" s="146" t="s">
        <v>216</v>
      </c>
      <c r="L138" s="28"/>
      <c r="M138" s="150" t="s">
        <v>1</v>
      </c>
      <c r="N138" s="151" t="s">
        <v>46</v>
      </c>
      <c r="O138" s="152">
        <v>0</v>
      </c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4" t="s">
        <v>156</v>
      </c>
      <c r="AT138" s="154" t="s">
        <v>134</v>
      </c>
      <c r="AU138" s="154" t="s">
        <v>89</v>
      </c>
      <c r="AY138" s="14" t="s">
        <v>131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85</v>
      </c>
      <c r="BK138" s="155">
        <f t="shared" si="9"/>
        <v>0</v>
      </c>
      <c r="BL138" s="14" t="s">
        <v>156</v>
      </c>
      <c r="BM138" s="154" t="s">
        <v>237</v>
      </c>
    </row>
    <row r="139" spans="1:65" s="2" customFormat="1" ht="16.5" customHeight="1">
      <c r="A139" s="27"/>
      <c r="B139" s="143"/>
      <c r="C139" s="144" t="s">
        <v>184</v>
      </c>
      <c r="D139" s="144" t="s">
        <v>134</v>
      </c>
      <c r="E139" s="145" t="s">
        <v>543</v>
      </c>
      <c r="F139" s="146" t="s">
        <v>544</v>
      </c>
      <c r="G139" s="147" t="s">
        <v>528</v>
      </c>
      <c r="H139" s="148">
        <v>165</v>
      </c>
      <c r="I139" s="149"/>
      <c r="J139" s="149">
        <f t="shared" si="0"/>
        <v>0</v>
      </c>
      <c r="K139" s="146" t="s">
        <v>1</v>
      </c>
      <c r="L139" s="28"/>
      <c r="M139" s="150" t="s">
        <v>1</v>
      </c>
      <c r="N139" s="151" t="s">
        <v>46</v>
      </c>
      <c r="O139" s="152">
        <v>0</v>
      </c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54" t="s">
        <v>156</v>
      </c>
      <c r="AT139" s="154" t="s">
        <v>134</v>
      </c>
      <c r="AU139" s="154" t="s">
        <v>89</v>
      </c>
      <c r="AY139" s="14" t="s">
        <v>131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85</v>
      </c>
      <c r="BK139" s="155">
        <f t="shared" si="9"/>
        <v>0</v>
      </c>
      <c r="BL139" s="14" t="s">
        <v>156</v>
      </c>
      <c r="BM139" s="154" t="s">
        <v>240</v>
      </c>
    </row>
    <row r="140" spans="1:65" s="2" customFormat="1" ht="16.5" customHeight="1">
      <c r="A140" s="27"/>
      <c r="B140" s="143"/>
      <c r="C140" s="144" t="s">
        <v>191</v>
      </c>
      <c r="D140" s="144" t="s">
        <v>134</v>
      </c>
      <c r="E140" s="145" t="s">
        <v>545</v>
      </c>
      <c r="F140" s="146" t="s">
        <v>546</v>
      </c>
      <c r="G140" s="147" t="s">
        <v>528</v>
      </c>
      <c r="H140" s="148">
        <v>47</v>
      </c>
      <c r="I140" s="149"/>
      <c r="J140" s="149">
        <f t="shared" si="0"/>
        <v>0</v>
      </c>
      <c r="K140" s="146" t="s">
        <v>216</v>
      </c>
      <c r="L140" s="28"/>
      <c r="M140" s="150" t="s">
        <v>1</v>
      </c>
      <c r="N140" s="151" t="s">
        <v>46</v>
      </c>
      <c r="O140" s="152">
        <v>0</v>
      </c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4" t="s">
        <v>156</v>
      </c>
      <c r="AT140" s="154" t="s">
        <v>134</v>
      </c>
      <c r="AU140" s="154" t="s">
        <v>89</v>
      </c>
      <c r="AY140" s="14" t="s">
        <v>131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85</v>
      </c>
      <c r="BK140" s="155">
        <f t="shared" si="9"/>
        <v>0</v>
      </c>
      <c r="BL140" s="14" t="s">
        <v>156</v>
      </c>
      <c r="BM140" s="154" t="s">
        <v>243</v>
      </c>
    </row>
    <row r="141" spans="1:65" s="2" customFormat="1" ht="16.5" customHeight="1">
      <c r="A141" s="27"/>
      <c r="B141" s="143"/>
      <c r="C141" s="144" t="s">
        <v>244</v>
      </c>
      <c r="D141" s="144" t="s">
        <v>134</v>
      </c>
      <c r="E141" s="145" t="s">
        <v>547</v>
      </c>
      <c r="F141" s="146" t="s">
        <v>548</v>
      </c>
      <c r="G141" s="147" t="s">
        <v>255</v>
      </c>
      <c r="H141" s="148">
        <v>56</v>
      </c>
      <c r="I141" s="149"/>
      <c r="J141" s="149">
        <f t="shared" si="0"/>
        <v>0</v>
      </c>
      <c r="K141" s="146" t="s">
        <v>216</v>
      </c>
      <c r="L141" s="28"/>
      <c r="M141" s="150" t="s">
        <v>1</v>
      </c>
      <c r="N141" s="151" t="s">
        <v>46</v>
      </c>
      <c r="O141" s="152">
        <v>0</v>
      </c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4" t="s">
        <v>156</v>
      </c>
      <c r="AT141" s="154" t="s">
        <v>134</v>
      </c>
      <c r="AU141" s="154" t="s">
        <v>89</v>
      </c>
      <c r="AY141" s="14" t="s">
        <v>131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85</v>
      </c>
      <c r="BK141" s="155">
        <f t="shared" si="9"/>
        <v>0</v>
      </c>
      <c r="BL141" s="14" t="s">
        <v>156</v>
      </c>
      <c r="BM141" s="154" t="s">
        <v>247</v>
      </c>
    </row>
    <row r="142" spans="1:65" s="2" customFormat="1" ht="16.5" customHeight="1">
      <c r="A142" s="27"/>
      <c r="B142" s="143"/>
      <c r="C142" s="144" t="s">
        <v>228</v>
      </c>
      <c r="D142" s="144" t="s">
        <v>134</v>
      </c>
      <c r="E142" s="145" t="s">
        <v>549</v>
      </c>
      <c r="F142" s="146" t="s">
        <v>550</v>
      </c>
      <c r="G142" s="147" t="s">
        <v>528</v>
      </c>
      <c r="H142" s="148">
        <v>118</v>
      </c>
      <c r="I142" s="149"/>
      <c r="J142" s="149">
        <f t="shared" si="0"/>
        <v>0</v>
      </c>
      <c r="K142" s="146" t="s">
        <v>1</v>
      </c>
      <c r="L142" s="28"/>
      <c r="M142" s="150" t="s">
        <v>1</v>
      </c>
      <c r="N142" s="151" t="s">
        <v>46</v>
      </c>
      <c r="O142" s="152">
        <v>0</v>
      </c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4" t="s">
        <v>156</v>
      </c>
      <c r="AT142" s="154" t="s">
        <v>134</v>
      </c>
      <c r="AU142" s="154" t="s">
        <v>89</v>
      </c>
      <c r="AY142" s="14" t="s">
        <v>131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85</v>
      </c>
      <c r="BK142" s="155">
        <f t="shared" si="9"/>
        <v>0</v>
      </c>
      <c r="BL142" s="14" t="s">
        <v>156</v>
      </c>
      <c r="BM142" s="154" t="s">
        <v>251</v>
      </c>
    </row>
    <row r="143" spans="1:65" s="12" customFormat="1" ht="22.9" customHeight="1">
      <c r="B143" s="131"/>
      <c r="D143" s="132" t="s">
        <v>80</v>
      </c>
      <c r="E143" s="141" t="s">
        <v>156</v>
      </c>
      <c r="F143" s="141" t="s">
        <v>222</v>
      </c>
      <c r="J143" s="142">
        <f>BK143</f>
        <v>0</v>
      </c>
      <c r="L143" s="131"/>
      <c r="M143" s="135"/>
      <c r="N143" s="136"/>
      <c r="O143" s="136"/>
      <c r="P143" s="137">
        <f>P144</f>
        <v>0</v>
      </c>
      <c r="Q143" s="136"/>
      <c r="R143" s="137">
        <f>R144</f>
        <v>0</v>
      </c>
      <c r="S143" s="136"/>
      <c r="T143" s="138">
        <f>T144</f>
        <v>0</v>
      </c>
      <c r="AR143" s="132" t="s">
        <v>85</v>
      </c>
      <c r="AT143" s="139" t="s">
        <v>80</v>
      </c>
      <c r="AU143" s="139" t="s">
        <v>85</v>
      </c>
      <c r="AY143" s="132" t="s">
        <v>131</v>
      </c>
      <c r="BK143" s="140">
        <f>BK144</f>
        <v>0</v>
      </c>
    </row>
    <row r="144" spans="1:65" s="2" customFormat="1" ht="16.5" customHeight="1">
      <c r="A144" s="27"/>
      <c r="B144" s="143"/>
      <c r="C144" s="144" t="s">
        <v>252</v>
      </c>
      <c r="D144" s="144" t="s">
        <v>134</v>
      </c>
      <c r="E144" s="145" t="s">
        <v>551</v>
      </c>
      <c r="F144" s="146" t="s">
        <v>552</v>
      </c>
      <c r="G144" s="147" t="s">
        <v>528</v>
      </c>
      <c r="H144" s="148">
        <v>47</v>
      </c>
      <c r="I144" s="149"/>
      <c r="J144" s="149">
        <f>ROUND(I144*H144,2)</f>
        <v>0</v>
      </c>
      <c r="K144" s="146" t="s">
        <v>1</v>
      </c>
      <c r="L144" s="28"/>
      <c r="M144" s="150" t="s">
        <v>1</v>
      </c>
      <c r="N144" s="151" t="s">
        <v>46</v>
      </c>
      <c r="O144" s="152">
        <v>0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4" t="s">
        <v>156</v>
      </c>
      <c r="AT144" s="154" t="s">
        <v>134</v>
      </c>
      <c r="AU144" s="154" t="s">
        <v>89</v>
      </c>
      <c r="AY144" s="14" t="s">
        <v>131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4" t="s">
        <v>85</v>
      </c>
      <c r="BK144" s="155">
        <f>ROUND(I144*H144,2)</f>
        <v>0</v>
      </c>
      <c r="BL144" s="14" t="s">
        <v>156</v>
      </c>
      <c r="BM144" s="154" t="s">
        <v>256</v>
      </c>
    </row>
    <row r="145" spans="1:65" s="12" customFormat="1" ht="22.9" customHeight="1">
      <c r="B145" s="131"/>
      <c r="D145" s="132" t="s">
        <v>80</v>
      </c>
      <c r="E145" s="141" t="s">
        <v>130</v>
      </c>
      <c r="F145" s="141" t="s">
        <v>553</v>
      </c>
      <c r="J145" s="142">
        <f>BK145</f>
        <v>0</v>
      </c>
      <c r="L145" s="131"/>
      <c r="M145" s="135"/>
      <c r="N145" s="136"/>
      <c r="O145" s="136"/>
      <c r="P145" s="137">
        <f>P146</f>
        <v>0</v>
      </c>
      <c r="Q145" s="136"/>
      <c r="R145" s="137">
        <f>R146</f>
        <v>0</v>
      </c>
      <c r="S145" s="136"/>
      <c r="T145" s="138">
        <f>T146</f>
        <v>0</v>
      </c>
      <c r="AR145" s="132" t="s">
        <v>85</v>
      </c>
      <c r="AT145" s="139" t="s">
        <v>80</v>
      </c>
      <c r="AU145" s="139" t="s">
        <v>85</v>
      </c>
      <c r="AY145" s="132" t="s">
        <v>131</v>
      </c>
      <c r="BK145" s="140">
        <f>BK146</f>
        <v>0</v>
      </c>
    </row>
    <row r="146" spans="1:65" s="2" customFormat="1" ht="16.5" customHeight="1">
      <c r="A146" s="27"/>
      <c r="B146" s="143"/>
      <c r="C146" s="144" t="s">
        <v>232</v>
      </c>
      <c r="D146" s="144" t="s">
        <v>134</v>
      </c>
      <c r="E146" s="145" t="s">
        <v>554</v>
      </c>
      <c r="F146" s="146" t="s">
        <v>555</v>
      </c>
      <c r="G146" s="147" t="s">
        <v>221</v>
      </c>
      <c r="H146" s="148">
        <v>94</v>
      </c>
      <c r="I146" s="149"/>
      <c r="J146" s="149">
        <f>ROUND(I146*H146,2)</f>
        <v>0</v>
      </c>
      <c r="K146" s="146" t="s">
        <v>1</v>
      </c>
      <c r="L146" s="28"/>
      <c r="M146" s="150" t="s">
        <v>1</v>
      </c>
      <c r="N146" s="151" t="s">
        <v>46</v>
      </c>
      <c r="O146" s="152">
        <v>0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54" t="s">
        <v>156</v>
      </c>
      <c r="AT146" s="154" t="s">
        <v>134</v>
      </c>
      <c r="AU146" s="154" t="s">
        <v>89</v>
      </c>
      <c r="AY146" s="14" t="s">
        <v>131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4" t="s">
        <v>85</v>
      </c>
      <c r="BK146" s="155">
        <f>ROUND(I146*H146,2)</f>
        <v>0</v>
      </c>
      <c r="BL146" s="14" t="s">
        <v>156</v>
      </c>
      <c r="BM146" s="154" t="s">
        <v>259</v>
      </c>
    </row>
    <row r="147" spans="1:65" s="12" customFormat="1" ht="22.9" customHeight="1">
      <c r="B147" s="131"/>
      <c r="D147" s="132" t="s">
        <v>80</v>
      </c>
      <c r="E147" s="141" t="s">
        <v>177</v>
      </c>
      <c r="F147" s="141" t="s">
        <v>556</v>
      </c>
      <c r="J147" s="142">
        <f>BK147</f>
        <v>0</v>
      </c>
      <c r="L147" s="131"/>
      <c r="M147" s="135"/>
      <c r="N147" s="136"/>
      <c r="O147" s="136"/>
      <c r="P147" s="137">
        <f>SUM(P148:P153)</f>
        <v>0</v>
      </c>
      <c r="Q147" s="136"/>
      <c r="R147" s="137">
        <f>SUM(R148:R153)</f>
        <v>0</v>
      </c>
      <c r="S147" s="136"/>
      <c r="T147" s="138">
        <f>SUM(T148:T153)</f>
        <v>0</v>
      </c>
      <c r="AR147" s="132" t="s">
        <v>85</v>
      </c>
      <c r="AT147" s="139" t="s">
        <v>80</v>
      </c>
      <c r="AU147" s="139" t="s">
        <v>85</v>
      </c>
      <c r="AY147" s="132" t="s">
        <v>131</v>
      </c>
      <c r="BK147" s="140">
        <f>SUM(BK148:BK153)</f>
        <v>0</v>
      </c>
    </row>
    <row r="148" spans="1:65" s="2" customFormat="1" ht="16.5" customHeight="1">
      <c r="A148" s="27"/>
      <c r="B148" s="143"/>
      <c r="C148" s="144" t="s">
        <v>8</v>
      </c>
      <c r="D148" s="144" t="s">
        <v>134</v>
      </c>
      <c r="E148" s="145" t="s">
        <v>557</v>
      </c>
      <c r="F148" s="146" t="s">
        <v>558</v>
      </c>
      <c r="G148" s="147" t="s">
        <v>213</v>
      </c>
      <c r="H148" s="148">
        <v>3</v>
      </c>
      <c r="I148" s="149"/>
      <c r="J148" s="149">
        <f t="shared" ref="J148:J153" si="10">ROUND(I148*H148,2)</f>
        <v>0</v>
      </c>
      <c r="K148" s="146" t="s">
        <v>1</v>
      </c>
      <c r="L148" s="28"/>
      <c r="M148" s="150" t="s">
        <v>1</v>
      </c>
      <c r="N148" s="151" t="s">
        <v>46</v>
      </c>
      <c r="O148" s="152">
        <v>0</v>
      </c>
      <c r="P148" s="152">
        <f t="shared" ref="P148:P153" si="11">O148*H148</f>
        <v>0</v>
      </c>
      <c r="Q148" s="152">
        <v>0</v>
      </c>
      <c r="R148" s="152">
        <f t="shared" ref="R148:R153" si="12">Q148*H148</f>
        <v>0</v>
      </c>
      <c r="S148" s="152">
        <v>0</v>
      </c>
      <c r="T148" s="153">
        <f t="shared" ref="T148:T153" si="13"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4" t="s">
        <v>156</v>
      </c>
      <c r="AT148" s="154" t="s">
        <v>134</v>
      </c>
      <c r="AU148" s="154" t="s">
        <v>89</v>
      </c>
      <c r="AY148" s="14" t="s">
        <v>131</v>
      </c>
      <c r="BE148" s="155">
        <f t="shared" ref="BE148:BE153" si="14">IF(N148="základní",J148,0)</f>
        <v>0</v>
      </c>
      <c r="BF148" s="155">
        <f t="shared" ref="BF148:BF153" si="15">IF(N148="snížená",J148,0)</f>
        <v>0</v>
      </c>
      <c r="BG148" s="155">
        <f t="shared" ref="BG148:BG153" si="16">IF(N148="zákl. přenesená",J148,0)</f>
        <v>0</v>
      </c>
      <c r="BH148" s="155">
        <f t="shared" ref="BH148:BH153" si="17">IF(N148="sníž. přenesená",J148,0)</f>
        <v>0</v>
      </c>
      <c r="BI148" s="155">
        <f t="shared" ref="BI148:BI153" si="18">IF(N148="nulová",J148,0)</f>
        <v>0</v>
      </c>
      <c r="BJ148" s="14" t="s">
        <v>85</v>
      </c>
      <c r="BK148" s="155">
        <f t="shared" ref="BK148:BK153" si="19">ROUND(I148*H148,2)</f>
        <v>0</v>
      </c>
      <c r="BL148" s="14" t="s">
        <v>156</v>
      </c>
      <c r="BM148" s="154" t="s">
        <v>262</v>
      </c>
    </row>
    <row r="149" spans="1:65" s="2" customFormat="1" ht="16.5" customHeight="1">
      <c r="A149" s="27"/>
      <c r="B149" s="143"/>
      <c r="C149" s="144" t="s">
        <v>237</v>
      </c>
      <c r="D149" s="144" t="s">
        <v>134</v>
      </c>
      <c r="E149" s="145" t="s">
        <v>559</v>
      </c>
      <c r="F149" s="146" t="s">
        <v>560</v>
      </c>
      <c r="G149" s="147" t="s">
        <v>213</v>
      </c>
      <c r="H149" s="148">
        <v>1</v>
      </c>
      <c r="I149" s="149"/>
      <c r="J149" s="149">
        <f t="shared" si="10"/>
        <v>0</v>
      </c>
      <c r="K149" s="146" t="s">
        <v>1</v>
      </c>
      <c r="L149" s="28"/>
      <c r="M149" s="150" t="s">
        <v>1</v>
      </c>
      <c r="N149" s="151" t="s">
        <v>46</v>
      </c>
      <c r="O149" s="152">
        <v>0</v>
      </c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54" t="s">
        <v>156</v>
      </c>
      <c r="AT149" s="154" t="s">
        <v>134</v>
      </c>
      <c r="AU149" s="154" t="s">
        <v>89</v>
      </c>
      <c r="AY149" s="14" t="s">
        <v>131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156</v>
      </c>
      <c r="BM149" s="154" t="s">
        <v>265</v>
      </c>
    </row>
    <row r="150" spans="1:65" s="2" customFormat="1" ht="16.5" customHeight="1">
      <c r="A150" s="27"/>
      <c r="B150" s="143"/>
      <c r="C150" s="144" t="s">
        <v>266</v>
      </c>
      <c r="D150" s="144" t="s">
        <v>134</v>
      </c>
      <c r="E150" s="145" t="s">
        <v>561</v>
      </c>
      <c r="F150" s="146" t="s">
        <v>562</v>
      </c>
      <c r="G150" s="147" t="s">
        <v>213</v>
      </c>
      <c r="H150" s="148">
        <v>1</v>
      </c>
      <c r="I150" s="149"/>
      <c r="J150" s="149">
        <f t="shared" si="10"/>
        <v>0</v>
      </c>
      <c r="K150" s="146" t="s">
        <v>1</v>
      </c>
      <c r="L150" s="28"/>
      <c r="M150" s="150" t="s">
        <v>1</v>
      </c>
      <c r="N150" s="151" t="s">
        <v>46</v>
      </c>
      <c r="O150" s="152">
        <v>0</v>
      </c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4" t="s">
        <v>156</v>
      </c>
      <c r="AT150" s="154" t="s">
        <v>134</v>
      </c>
      <c r="AU150" s="154" t="s">
        <v>89</v>
      </c>
      <c r="AY150" s="14" t="s">
        <v>131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156</v>
      </c>
      <c r="BM150" s="154" t="s">
        <v>269</v>
      </c>
    </row>
    <row r="151" spans="1:65" s="2" customFormat="1" ht="16.5" customHeight="1">
      <c r="A151" s="27"/>
      <c r="B151" s="143"/>
      <c r="C151" s="144" t="s">
        <v>240</v>
      </c>
      <c r="D151" s="144" t="s">
        <v>134</v>
      </c>
      <c r="E151" s="145" t="s">
        <v>563</v>
      </c>
      <c r="F151" s="146" t="s">
        <v>564</v>
      </c>
      <c r="G151" s="147" t="s">
        <v>213</v>
      </c>
      <c r="H151" s="148">
        <v>1</v>
      </c>
      <c r="I151" s="149"/>
      <c r="J151" s="149">
        <f t="shared" si="10"/>
        <v>0</v>
      </c>
      <c r="K151" s="146" t="s">
        <v>1</v>
      </c>
      <c r="L151" s="28"/>
      <c r="M151" s="150" t="s">
        <v>1</v>
      </c>
      <c r="N151" s="151" t="s">
        <v>46</v>
      </c>
      <c r="O151" s="152">
        <v>0</v>
      </c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4" t="s">
        <v>156</v>
      </c>
      <c r="AT151" s="154" t="s">
        <v>134</v>
      </c>
      <c r="AU151" s="154" t="s">
        <v>89</v>
      </c>
      <c r="AY151" s="14" t="s">
        <v>131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156</v>
      </c>
      <c r="BM151" s="154" t="s">
        <v>276</v>
      </c>
    </row>
    <row r="152" spans="1:65" s="2" customFormat="1" ht="16.5" customHeight="1">
      <c r="A152" s="27"/>
      <c r="B152" s="143"/>
      <c r="C152" s="144" t="s">
        <v>277</v>
      </c>
      <c r="D152" s="144" t="s">
        <v>134</v>
      </c>
      <c r="E152" s="145" t="s">
        <v>565</v>
      </c>
      <c r="F152" s="146" t="s">
        <v>566</v>
      </c>
      <c r="G152" s="147" t="s">
        <v>213</v>
      </c>
      <c r="H152" s="148">
        <v>1</v>
      </c>
      <c r="I152" s="149"/>
      <c r="J152" s="149">
        <f t="shared" si="10"/>
        <v>0</v>
      </c>
      <c r="K152" s="146" t="s">
        <v>1</v>
      </c>
      <c r="L152" s="28"/>
      <c r="M152" s="150" t="s">
        <v>1</v>
      </c>
      <c r="N152" s="151" t="s">
        <v>46</v>
      </c>
      <c r="O152" s="152">
        <v>0</v>
      </c>
      <c r="P152" s="152">
        <f t="shared" si="11"/>
        <v>0</v>
      </c>
      <c r="Q152" s="152">
        <v>0</v>
      </c>
      <c r="R152" s="152">
        <f t="shared" si="12"/>
        <v>0</v>
      </c>
      <c r="S152" s="152">
        <v>0</v>
      </c>
      <c r="T152" s="153">
        <f t="shared" si="1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4" t="s">
        <v>156</v>
      </c>
      <c r="AT152" s="154" t="s">
        <v>134</v>
      </c>
      <c r="AU152" s="154" t="s">
        <v>89</v>
      </c>
      <c r="AY152" s="14" t="s">
        <v>131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85</v>
      </c>
      <c r="BK152" s="155">
        <f t="shared" si="19"/>
        <v>0</v>
      </c>
      <c r="BL152" s="14" t="s">
        <v>156</v>
      </c>
      <c r="BM152" s="154" t="s">
        <v>281</v>
      </c>
    </row>
    <row r="153" spans="1:65" s="2" customFormat="1" ht="16.5" customHeight="1">
      <c r="A153" s="27"/>
      <c r="B153" s="143"/>
      <c r="C153" s="144" t="s">
        <v>243</v>
      </c>
      <c r="D153" s="144" t="s">
        <v>134</v>
      </c>
      <c r="E153" s="145" t="s">
        <v>567</v>
      </c>
      <c r="F153" s="146" t="s">
        <v>568</v>
      </c>
      <c r="G153" s="147" t="s">
        <v>250</v>
      </c>
      <c r="H153" s="148">
        <v>94</v>
      </c>
      <c r="I153" s="149"/>
      <c r="J153" s="149">
        <f t="shared" si="10"/>
        <v>0</v>
      </c>
      <c r="K153" s="146" t="s">
        <v>216</v>
      </c>
      <c r="L153" s="28"/>
      <c r="M153" s="150" t="s">
        <v>1</v>
      </c>
      <c r="N153" s="151" t="s">
        <v>46</v>
      </c>
      <c r="O153" s="152">
        <v>0</v>
      </c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4" t="s">
        <v>156</v>
      </c>
      <c r="AT153" s="154" t="s">
        <v>134</v>
      </c>
      <c r="AU153" s="154" t="s">
        <v>89</v>
      </c>
      <c r="AY153" s="14" t="s">
        <v>131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85</v>
      </c>
      <c r="BK153" s="155">
        <f t="shared" si="19"/>
        <v>0</v>
      </c>
      <c r="BL153" s="14" t="s">
        <v>156</v>
      </c>
      <c r="BM153" s="154" t="s">
        <v>284</v>
      </c>
    </row>
    <row r="154" spans="1:65" s="12" customFormat="1" ht="25.9" customHeight="1">
      <c r="B154" s="131"/>
      <c r="D154" s="132" t="s">
        <v>80</v>
      </c>
      <c r="E154" s="133" t="s">
        <v>270</v>
      </c>
      <c r="F154" s="133" t="s">
        <v>271</v>
      </c>
      <c r="J154" s="134">
        <f>BK154</f>
        <v>0</v>
      </c>
      <c r="L154" s="131"/>
      <c r="M154" s="135"/>
      <c r="N154" s="136"/>
      <c r="O154" s="136"/>
      <c r="P154" s="137">
        <f>P155+P159</f>
        <v>0</v>
      </c>
      <c r="Q154" s="136"/>
      <c r="R154" s="137">
        <f>R155+R159</f>
        <v>0</v>
      </c>
      <c r="S154" s="136"/>
      <c r="T154" s="138">
        <f>T155+T159</f>
        <v>0</v>
      </c>
      <c r="AR154" s="132" t="s">
        <v>89</v>
      </c>
      <c r="AT154" s="139" t="s">
        <v>80</v>
      </c>
      <c r="AU154" s="139" t="s">
        <v>81</v>
      </c>
      <c r="AY154" s="132" t="s">
        <v>131</v>
      </c>
      <c r="BK154" s="140">
        <f>BK155+BK159</f>
        <v>0</v>
      </c>
    </row>
    <row r="155" spans="1:65" s="12" customFormat="1" ht="22.9" customHeight="1">
      <c r="B155" s="131"/>
      <c r="D155" s="132" t="s">
        <v>80</v>
      </c>
      <c r="E155" s="141" t="s">
        <v>569</v>
      </c>
      <c r="F155" s="141" t="s">
        <v>570</v>
      </c>
      <c r="J155" s="142">
        <f>BK155</f>
        <v>0</v>
      </c>
      <c r="L155" s="131"/>
      <c r="M155" s="135"/>
      <c r="N155" s="136"/>
      <c r="O155" s="136"/>
      <c r="P155" s="137">
        <f>SUM(P156:P158)</f>
        <v>0</v>
      </c>
      <c r="Q155" s="136"/>
      <c r="R155" s="137">
        <f>SUM(R156:R158)</f>
        <v>0</v>
      </c>
      <c r="S155" s="136"/>
      <c r="T155" s="138">
        <f>SUM(T156:T158)</f>
        <v>0</v>
      </c>
      <c r="AR155" s="132" t="s">
        <v>89</v>
      </c>
      <c r="AT155" s="139" t="s">
        <v>80</v>
      </c>
      <c r="AU155" s="139" t="s">
        <v>85</v>
      </c>
      <c r="AY155" s="132" t="s">
        <v>131</v>
      </c>
      <c r="BK155" s="140">
        <f>SUM(BK156:BK158)</f>
        <v>0</v>
      </c>
    </row>
    <row r="156" spans="1:65" s="2" customFormat="1" ht="16.5" customHeight="1">
      <c r="A156" s="27"/>
      <c r="B156" s="143"/>
      <c r="C156" s="144" t="s">
        <v>7</v>
      </c>
      <c r="D156" s="144" t="s">
        <v>134</v>
      </c>
      <c r="E156" s="145" t="s">
        <v>571</v>
      </c>
      <c r="F156" s="146" t="s">
        <v>572</v>
      </c>
      <c r="G156" s="147" t="s">
        <v>250</v>
      </c>
      <c r="H156" s="148">
        <v>94</v>
      </c>
      <c r="I156" s="149"/>
      <c r="J156" s="149">
        <f>ROUND(I156*H156,2)</f>
        <v>0</v>
      </c>
      <c r="K156" s="146" t="s">
        <v>216</v>
      </c>
      <c r="L156" s="28"/>
      <c r="M156" s="150" t="s">
        <v>1</v>
      </c>
      <c r="N156" s="151" t="s">
        <v>46</v>
      </c>
      <c r="O156" s="152">
        <v>0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54" t="s">
        <v>237</v>
      </c>
      <c r="AT156" s="154" t="s">
        <v>134</v>
      </c>
      <c r="AU156" s="154" t="s">
        <v>89</v>
      </c>
      <c r="AY156" s="14" t="s">
        <v>131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4" t="s">
        <v>85</v>
      </c>
      <c r="BK156" s="155">
        <f>ROUND(I156*H156,2)</f>
        <v>0</v>
      </c>
      <c r="BL156" s="14" t="s">
        <v>237</v>
      </c>
      <c r="BM156" s="154" t="s">
        <v>287</v>
      </c>
    </row>
    <row r="157" spans="1:65" s="2" customFormat="1" ht="16.5" customHeight="1">
      <c r="A157" s="27"/>
      <c r="B157" s="143"/>
      <c r="C157" s="144" t="s">
        <v>247</v>
      </c>
      <c r="D157" s="144" t="s">
        <v>134</v>
      </c>
      <c r="E157" s="145" t="s">
        <v>573</v>
      </c>
      <c r="F157" s="146" t="s">
        <v>574</v>
      </c>
      <c r="G157" s="147" t="s">
        <v>213</v>
      </c>
      <c r="H157" s="148">
        <v>3</v>
      </c>
      <c r="I157" s="149"/>
      <c r="J157" s="149">
        <f>ROUND(I157*H157,2)</f>
        <v>0</v>
      </c>
      <c r="K157" s="146" t="s">
        <v>216</v>
      </c>
      <c r="L157" s="28"/>
      <c r="M157" s="150" t="s">
        <v>1</v>
      </c>
      <c r="N157" s="151" t="s">
        <v>46</v>
      </c>
      <c r="O157" s="152">
        <v>0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4" t="s">
        <v>237</v>
      </c>
      <c r="AT157" s="154" t="s">
        <v>134</v>
      </c>
      <c r="AU157" s="154" t="s">
        <v>89</v>
      </c>
      <c r="AY157" s="14" t="s">
        <v>131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4" t="s">
        <v>85</v>
      </c>
      <c r="BK157" s="155">
        <f>ROUND(I157*H157,2)</f>
        <v>0</v>
      </c>
      <c r="BL157" s="14" t="s">
        <v>237</v>
      </c>
      <c r="BM157" s="154" t="s">
        <v>290</v>
      </c>
    </row>
    <row r="158" spans="1:65" s="2" customFormat="1" ht="16.5" customHeight="1">
      <c r="A158" s="27"/>
      <c r="B158" s="143"/>
      <c r="C158" s="144" t="s">
        <v>293</v>
      </c>
      <c r="D158" s="144" t="s">
        <v>134</v>
      </c>
      <c r="E158" s="145" t="s">
        <v>575</v>
      </c>
      <c r="F158" s="146" t="s">
        <v>576</v>
      </c>
      <c r="G158" s="147" t="s">
        <v>250</v>
      </c>
      <c r="H158" s="148">
        <v>94</v>
      </c>
      <c r="I158" s="149"/>
      <c r="J158" s="149">
        <f>ROUND(I158*H158,2)</f>
        <v>0</v>
      </c>
      <c r="K158" s="146" t="s">
        <v>1</v>
      </c>
      <c r="L158" s="28"/>
      <c r="M158" s="150" t="s">
        <v>1</v>
      </c>
      <c r="N158" s="151" t="s">
        <v>46</v>
      </c>
      <c r="O158" s="152">
        <v>0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4" t="s">
        <v>237</v>
      </c>
      <c r="AT158" s="154" t="s">
        <v>134</v>
      </c>
      <c r="AU158" s="154" t="s">
        <v>89</v>
      </c>
      <c r="AY158" s="14" t="s">
        <v>131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85</v>
      </c>
      <c r="BK158" s="155">
        <f>ROUND(I158*H158,2)</f>
        <v>0</v>
      </c>
      <c r="BL158" s="14" t="s">
        <v>237</v>
      </c>
      <c r="BM158" s="154" t="s">
        <v>297</v>
      </c>
    </row>
    <row r="159" spans="1:65" s="12" customFormat="1" ht="22.9" customHeight="1">
      <c r="B159" s="131"/>
      <c r="D159" s="132" t="s">
        <v>80</v>
      </c>
      <c r="E159" s="141" t="s">
        <v>577</v>
      </c>
      <c r="F159" s="141" t="s">
        <v>578</v>
      </c>
      <c r="J159" s="142">
        <f>BK159</f>
        <v>0</v>
      </c>
      <c r="L159" s="131"/>
      <c r="M159" s="135"/>
      <c r="N159" s="136"/>
      <c r="O159" s="136"/>
      <c r="P159" s="137">
        <f>SUM(P160:P161)</f>
        <v>0</v>
      </c>
      <c r="Q159" s="136"/>
      <c r="R159" s="137">
        <f>SUM(R160:R161)</f>
        <v>0</v>
      </c>
      <c r="S159" s="136"/>
      <c r="T159" s="138">
        <f>SUM(T160:T161)</f>
        <v>0</v>
      </c>
      <c r="AR159" s="132" t="s">
        <v>156</v>
      </c>
      <c r="AT159" s="139" t="s">
        <v>80</v>
      </c>
      <c r="AU159" s="139" t="s">
        <v>85</v>
      </c>
      <c r="AY159" s="132" t="s">
        <v>131</v>
      </c>
      <c r="BK159" s="140">
        <f>SUM(BK160:BK161)</f>
        <v>0</v>
      </c>
    </row>
    <row r="160" spans="1:65" s="2" customFormat="1" ht="16.5" customHeight="1">
      <c r="A160" s="27"/>
      <c r="B160" s="143"/>
      <c r="C160" s="144" t="s">
        <v>251</v>
      </c>
      <c r="D160" s="144" t="s">
        <v>134</v>
      </c>
      <c r="E160" s="145" t="s">
        <v>579</v>
      </c>
      <c r="F160" s="146" t="s">
        <v>580</v>
      </c>
      <c r="G160" s="147" t="s">
        <v>296</v>
      </c>
      <c r="H160" s="148">
        <v>1</v>
      </c>
      <c r="I160" s="149"/>
      <c r="J160" s="149">
        <f>ROUND(I160*H160,2)</f>
        <v>0</v>
      </c>
      <c r="K160" s="146" t="s">
        <v>1</v>
      </c>
      <c r="L160" s="28"/>
      <c r="M160" s="150" t="s">
        <v>1</v>
      </c>
      <c r="N160" s="151" t="s">
        <v>46</v>
      </c>
      <c r="O160" s="152">
        <v>0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4" t="s">
        <v>581</v>
      </c>
      <c r="AT160" s="154" t="s">
        <v>134</v>
      </c>
      <c r="AU160" s="154" t="s">
        <v>89</v>
      </c>
      <c r="AY160" s="14" t="s">
        <v>131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4" t="s">
        <v>85</v>
      </c>
      <c r="BK160" s="155">
        <f>ROUND(I160*H160,2)</f>
        <v>0</v>
      </c>
      <c r="BL160" s="14" t="s">
        <v>581</v>
      </c>
      <c r="BM160" s="154" t="s">
        <v>300</v>
      </c>
    </row>
    <row r="161" spans="1:65" s="2" customFormat="1" ht="16.5" customHeight="1">
      <c r="A161" s="27"/>
      <c r="B161" s="143"/>
      <c r="C161" s="144" t="s">
        <v>301</v>
      </c>
      <c r="D161" s="144" t="s">
        <v>134</v>
      </c>
      <c r="E161" s="145" t="s">
        <v>156</v>
      </c>
      <c r="F161" s="146" t="s">
        <v>582</v>
      </c>
      <c r="G161" s="147" t="s">
        <v>296</v>
      </c>
      <c r="H161" s="148">
        <v>1</v>
      </c>
      <c r="I161" s="149"/>
      <c r="J161" s="149">
        <f>ROUND(I161*H161,2)</f>
        <v>0</v>
      </c>
      <c r="K161" s="146" t="s">
        <v>1</v>
      </c>
      <c r="L161" s="28"/>
      <c r="M161" s="173" t="s">
        <v>1</v>
      </c>
      <c r="N161" s="174" t="s">
        <v>46</v>
      </c>
      <c r="O161" s="175">
        <v>0</v>
      </c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4" t="s">
        <v>581</v>
      </c>
      <c r="AT161" s="154" t="s">
        <v>134</v>
      </c>
      <c r="AU161" s="154" t="s">
        <v>89</v>
      </c>
      <c r="AY161" s="14" t="s">
        <v>131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4" t="s">
        <v>85</v>
      </c>
      <c r="BK161" s="155">
        <f>ROUND(I161*H161,2)</f>
        <v>0</v>
      </c>
      <c r="BL161" s="14" t="s">
        <v>581</v>
      </c>
      <c r="BM161" s="154" t="s">
        <v>304</v>
      </c>
    </row>
    <row r="162" spans="1:65" s="2" customFormat="1" ht="6.95" customHeight="1">
      <c r="A162" s="27"/>
      <c r="B162" s="42"/>
      <c r="C162" s="43"/>
      <c r="D162" s="43"/>
      <c r="E162" s="43"/>
      <c r="F162" s="43"/>
      <c r="G162" s="43"/>
      <c r="H162" s="43"/>
      <c r="I162" s="43"/>
      <c r="J162" s="43"/>
      <c r="K162" s="43"/>
      <c r="L162" s="28"/>
      <c r="M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</row>
  </sheetData>
  <autoFilter ref="C127:K161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rintOptions horizontalCentered="1"/>
  <pageMargins left="0.59055118110236227" right="0.39370078740157483" top="0.78740157480314965" bottom="0.59055118110236227" header="0" footer="0"/>
  <pageSetup paperSize="9" scale="84" fitToHeight="100" orientation="landscape" blackAndWhite="1" r:id="rId1"/>
  <headerFooter>
    <oddFooter>&amp;LSO-03   KANALIZAČNÍ PŘÍPOJKY&amp;CStrana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VON - Vedlejší a ostatní ...</vt:lpstr>
      <vt:lpstr>D.1.4.1 - VYTÁPĚNÍ</vt:lpstr>
      <vt:lpstr>SO 03 - KANALIZAČNÍ PŘÍPOJKY</vt:lpstr>
      <vt:lpstr>'D.1.4.1 - VYTÁPĚNÍ'!Názvy_tisku</vt:lpstr>
      <vt:lpstr>'Rekapitulace stavby'!Názvy_tisku</vt:lpstr>
      <vt:lpstr>'SO 03 - KANALIZAČNÍ PŘÍPOJKY'!Názvy_tisku</vt:lpstr>
      <vt:lpstr>'VON - Vedlejší a ostatní ...'!Názvy_tisku</vt:lpstr>
      <vt:lpstr>'D.1.4.1 - VYTÁPĚNÍ'!Oblast_tisku</vt:lpstr>
      <vt:lpstr>'Rekapitulace stavby'!Oblast_tisku</vt:lpstr>
      <vt:lpstr>'SO 03 - KANALIZAČNÍ PŘÍPOJKY'!Oblast_tisku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Jiří Bobek</cp:lastModifiedBy>
  <cp:lastPrinted>2020-06-02T08:25:54Z</cp:lastPrinted>
  <dcterms:created xsi:type="dcterms:W3CDTF">2020-05-19T05:59:30Z</dcterms:created>
  <dcterms:modified xsi:type="dcterms:W3CDTF">2020-06-02T08:26:45Z</dcterms:modified>
</cp:coreProperties>
</file>